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rboniacloud-my.sharepoint.com/personal/mbottoli_comune_carbonia_su_it/Documents/Documenti/Ambiente - Michela/Igiene pubblica/Progettazione nuovo appalto 2023 - GESAP/PEFA/"/>
    </mc:Choice>
  </mc:AlternateContent>
  <xr:revisionPtr revIDLastSave="47" documentId="8_{4DB7DAA2-B811-48EB-9724-9175ED2C519A}" xr6:coauthVersionLast="47" xr6:coauthVersionMax="47" xr10:uidLastSave="{46EA4E21-157B-42F3-B2B0-E2752D061409}"/>
  <bookViews>
    <workbookView xWindow="-120" yWindow="-120" windowWidth="29040" windowHeight="15720" xr2:uid="{3070F9AB-D3E9-4DF9-B599-BD3A2A79F8D6}"/>
  </bookViews>
  <sheets>
    <sheet name="PEF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G101" i="1"/>
  <c r="G100" i="1"/>
  <c r="AB55" i="1"/>
  <c r="Y55" i="1"/>
  <c r="V55" i="1"/>
  <c r="S55" i="1"/>
  <c r="P55" i="1"/>
  <c r="M55" i="1"/>
  <c r="J55" i="1"/>
  <c r="G55" i="1"/>
  <c r="AA56" i="1"/>
  <c r="Z51" i="1"/>
  <c r="AA94" i="1"/>
  <c r="AA95" i="1" s="1"/>
  <c r="AA57" i="1"/>
  <c r="Z57" i="1"/>
  <c r="Z56" i="1"/>
  <c r="Z43" i="1"/>
  <c r="AA35" i="1"/>
  <c r="AA43" i="1" s="1"/>
  <c r="AA33" i="1"/>
  <c r="AA51" i="1" s="1"/>
  <c r="AA52" i="1" s="1"/>
  <c r="Z33" i="1"/>
  <c r="AA27" i="1"/>
  <c r="AA26" i="1"/>
  <c r="AA20" i="1"/>
  <c r="Z20" i="1"/>
  <c r="Z21" i="1" s="1"/>
  <c r="Z26" i="1" s="1"/>
  <c r="X94" i="1"/>
  <c r="X95" i="1" s="1"/>
  <c r="X57" i="1"/>
  <c r="W57" i="1"/>
  <c r="X56" i="1"/>
  <c r="W56" i="1"/>
  <c r="W43" i="1"/>
  <c r="X35" i="1"/>
  <c r="X43" i="1" s="1"/>
  <c r="X33" i="1"/>
  <c r="W33" i="1"/>
  <c r="W51" i="1" s="1"/>
  <c r="X27" i="1"/>
  <c r="X26" i="1"/>
  <c r="W21" i="1"/>
  <c r="W26" i="1" s="1"/>
  <c r="X20" i="1"/>
  <c r="W20" i="1"/>
  <c r="U94" i="1"/>
  <c r="U95" i="1" s="1"/>
  <c r="U57" i="1"/>
  <c r="T57" i="1"/>
  <c r="U56" i="1"/>
  <c r="T56" i="1"/>
  <c r="T43" i="1"/>
  <c r="U35" i="1"/>
  <c r="U43" i="1" s="1"/>
  <c r="U33" i="1"/>
  <c r="U51" i="1" s="1"/>
  <c r="U52" i="1" s="1"/>
  <c r="T33" i="1"/>
  <c r="T51" i="1" s="1"/>
  <c r="U27" i="1"/>
  <c r="U26" i="1"/>
  <c r="U20" i="1"/>
  <c r="T20" i="1"/>
  <c r="T21" i="1" s="1"/>
  <c r="T26" i="1" s="1"/>
  <c r="R94" i="1"/>
  <c r="R95" i="1" s="1"/>
  <c r="R57" i="1"/>
  <c r="Q57" i="1"/>
  <c r="R56" i="1"/>
  <c r="Q56" i="1"/>
  <c r="Q43" i="1"/>
  <c r="R35" i="1"/>
  <c r="R43" i="1" s="1"/>
  <c r="R33" i="1"/>
  <c r="Q33" i="1"/>
  <c r="Q51" i="1" s="1"/>
  <c r="R27" i="1"/>
  <c r="R26" i="1"/>
  <c r="R20" i="1"/>
  <c r="Q20" i="1"/>
  <c r="Q21" i="1" s="1"/>
  <c r="Q26" i="1" s="1"/>
  <c r="O94" i="1"/>
  <c r="O95" i="1" s="1"/>
  <c r="O57" i="1"/>
  <c r="N57" i="1"/>
  <c r="O56" i="1"/>
  <c r="N56" i="1"/>
  <c r="N43" i="1"/>
  <c r="O35" i="1"/>
  <c r="O43" i="1" s="1"/>
  <c r="O33" i="1"/>
  <c r="N33" i="1"/>
  <c r="N51" i="1" s="1"/>
  <c r="O27" i="1"/>
  <c r="O26" i="1"/>
  <c r="O20" i="1"/>
  <c r="N20" i="1"/>
  <c r="N21" i="1" s="1"/>
  <c r="N26" i="1" s="1"/>
  <c r="L94" i="1"/>
  <c r="L95" i="1" s="1"/>
  <c r="L57" i="1"/>
  <c r="K57" i="1"/>
  <c r="L56" i="1"/>
  <c r="K56" i="1"/>
  <c r="K43" i="1"/>
  <c r="L35" i="1"/>
  <c r="L43" i="1" s="1"/>
  <c r="L33" i="1"/>
  <c r="K33" i="1"/>
  <c r="K51" i="1" s="1"/>
  <c r="L27" i="1"/>
  <c r="L26" i="1"/>
  <c r="L20" i="1"/>
  <c r="K20" i="1"/>
  <c r="K21" i="1" s="1"/>
  <c r="K26" i="1" s="1"/>
  <c r="I94" i="1"/>
  <c r="I95" i="1" s="1"/>
  <c r="I57" i="1"/>
  <c r="H57" i="1"/>
  <c r="I56" i="1"/>
  <c r="H56" i="1"/>
  <c r="H43" i="1"/>
  <c r="I35" i="1"/>
  <c r="I43" i="1" s="1"/>
  <c r="I33" i="1"/>
  <c r="I51" i="1" s="1"/>
  <c r="I52" i="1" s="1"/>
  <c r="H33" i="1"/>
  <c r="H51" i="1" s="1"/>
  <c r="I27" i="1"/>
  <c r="I26" i="1"/>
  <c r="I20" i="1"/>
  <c r="H20" i="1"/>
  <c r="H21" i="1" s="1"/>
  <c r="H26" i="1" s="1"/>
  <c r="F26" i="1"/>
  <c r="AA58" i="1" l="1"/>
  <c r="AA59" i="1" s="1"/>
  <c r="Z27" i="1"/>
  <c r="Z91" i="1"/>
  <c r="Z58" i="1"/>
  <c r="Z59" i="1" s="1"/>
  <c r="Z92" i="1"/>
  <c r="Z52" i="1"/>
  <c r="X51" i="1"/>
  <c r="X52" i="1" s="1"/>
  <c r="W27" i="1"/>
  <c r="W58" i="1"/>
  <c r="W59" i="1" s="1"/>
  <c r="W91" i="1"/>
  <c r="W92" i="1"/>
  <c r="W52" i="1"/>
  <c r="T27" i="1"/>
  <c r="T58" i="1"/>
  <c r="T59" i="1" s="1"/>
  <c r="T91" i="1"/>
  <c r="U58" i="1"/>
  <c r="U59" i="1" s="1"/>
  <c r="T92" i="1"/>
  <c r="T52" i="1"/>
  <c r="Q27" i="1"/>
  <c r="Q58" i="1"/>
  <c r="Q59" i="1" s="1"/>
  <c r="Q91" i="1"/>
  <c r="R51" i="1"/>
  <c r="R52" i="1" s="1"/>
  <c r="Q92" i="1"/>
  <c r="Q52" i="1"/>
  <c r="O51" i="1"/>
  <c r="O52" i="1" s="1"/>
  <c r="N27" i="1"/>
  <c r="N58" i="1"/>
  <c r="N59" i="1" s="1"/>
  <c r="N91" i="1"/>
  <c r="O58" i="1"/>
  <c r="O59" i="1" s="1"/>
  <c r="N92" i="1"/>
  <c r="N52" i="1"/>
  <c r="K27" i="1"/>
  <c r="K58" i="1"/>
  <c r="K59" i="1" s="1"/>
  <c r="K91" i="1"/>
  <c r="L51" i="1"/>
  <c r="L52" i="1" s="1"/>
  <c r="K92" i="1"/>
  <c r="K52" i="1"/>
  <c r="H27" i="1"/>
  <c r="H58" i="1"/>
  <c r="H59" i="1" s="1"/>
  <c r="H91" i="1"/>
  <c r="I58" i="1"/>
  <c r="I59" i="1" s="1"/>
  <c r="H52" i="1"/>
  <c r="H92" i="1"/>
  <c r="Z94" i="1" l="1"/>
  <c r="Z95" i="1" s="1"/>
  <c r="W94" i="1"/>
  <c r="W95" i="1" s="1"/>
  <c r="X58" i="1"/>
  <c r="X59" i="1" s="1"/>
  <c r="T94" i="1"/>
  <c r="T95" i="1" s="1"/>
  <c r="R58" i="1"/>
  <c r="R59" i="1" s="1"/>
  <c r="Q94" i="1"/>
  <c r="Q95" i="1" s="1"/>
  <c r="N94" i="1"/>
  <c r="N95" i="1" s="1"/>
  <c r="K94" i="1"/>
  <c r="K95" i="1" s="1"/>
  <c r="L58" i="1"/>
  <c r="L59" i="1" s="1"/>
  <c r="H94" i="1"/>
  <c r="H95" i="1" s="1"/>
  <c r="G54" i="1"/>
  <c r="G56" i="1"/>
  <c r="F56" i="1"/>
  <c r="E56" i="1"/>
  <c r="AB56" i="1"/>
  <c r="Y56" i="1"/>
  <c r="V56" i="1"/>
  <c r="S56" i="1"/>
  <c r="P56" i="1"/>
  <c r="M56" i="1"/>
  <c r="J56" i="1"/>
  <c r="J91" i="1" l="1"/>
  <c r="AB85" i="1"/>
  <c r="AB80" i="1"/>
  <c r="AB81" i="1" s="1"/>
  <c r="Y85" i="1"/>
  <c r="Y80" i="1"/>
  <c r="Y81" i="1" s="1"/>
  <c r="V85" i="1"/>
  <c r="V80" i="1"/>
  <c r="V81" i="1" s="1"/>
  <c r="S85" i="1"/>
  <c r="S80" i="1"/>
  <c r="S81" i="1" s="1"/>
  <c r="P85" i="1"/>
  <c r="P80" i="1"/>
  <c r="P81" i="1" s="1"/>
  <c r="M85" i="1"/>
  <c r="M80" i="1"/>
  <c r="M81" i="1" s="1"/>
  <c r="J85" i="1"/>
  <c r="J80" i="1"/>
  <c r="J81" i="1" s="1"/>
  <c r="F94" i="1"/>
  <c r="J92" i="1" l="1"/>
  <c r="J94" i="1"/>
  <c r="J95" i="1" s="1"/>
  <c r="J100" i="1"/>
  <c r="F35" i="1"/>
  <c r="G80" i="1" l="1"/>
  <c r="AB116" i="1" l="1"/>
  <c r="Y116" i="1"/>
  <c r="V116" i="1"/>
  <c r="S116" i="1"/>
  <c r="P116" i="1"/>
  <c r="M116" i="1"/>
  <c r="J116" i="1"/>
  <c r="J101" i="1"/>
  <c r="J103" i="1" s="1"/>
  <c r="S70" i="1"/>
  <c r="S71" i="1" s="1"/>
  <c r="AB70" i="1"/>
  <c r="AB71" i="1" s="1"/>
  <c r="Y70" i="1"/>
  <c r="Y71" i="1" s="1"/>
  <c r="V70" i="1"/>
  <c r="V71" i="1" s="1"/>
  <c r="P70" i="1"/>
  <c r="P71" i="1" s="1"/>
  <c r="M70" i="1"/>
  <c r="M71" i="1" s="1"/>
  <c r="J70" i="1"/>
  <c r="J71" i="1" s="1"/>
  <c r="F95" i="1"/>
  <c r="G96" i="1"/>
  <c r="G85" i="1"/>
  <c r="F33" i="1"/>
  <c r="F51" i="1" s="1"/>
  <c r="E33" i="1"/>
  <c r="AB50" i="1"/>
  <c r="Y50" i="1"/>
  <c r="V50" i="1"/>
  <c r="S50" i="1"/>
  <c r="P50" i="1"/>
  <c r="M50" i="1"/>
  <c r="J50" i="1"/>
  <c r="AB24" i="1"/>
  <c r="AB23" i="1"/>
  <c r="AB22" i="1"/>
  <c r="AB18" i="1"/>
  <c r="AB17" i="1"/>
  <c r="AB16" i="1"/>
  <c r="AB15" i="1"/>
  <c r="AB14" i="1"/>
  <c r="AB13" i="1"/>
  <c r="AB12" i="1"/>
  <c r="AB11" i="1"/>
  <c r="AB10" i="1"/>
  <c r="AB9" i="1"/>
  <c r="AB8" i="1"/>
  <c r="AB25" i="1"/>
  <c r="Y25" i="1"/>
  <c r="V25" i="1"/>
  <c r="S25" i="1"/>
  <c r="S57" i="1" s="1"/>
  <c r="S82" i="1" s="1"/>
  <c r="P25" i="1"/>
  <c r="M25" i="1"/>
  <c r="J25" i="1"/>
  <c r="E57" i="1"/>
  <c r="G50" i="1"/>
  <c r="AB57" i="1" l="1"/>
  <c r="AB82" i="1" s="1"/>
  <c r="AB86" i="1"/>
  <c r="AB89" i="1" s="1"/>
  <c r="AB88" i="1"/>
  <c r="S86" i="1"/>
  <c r="S89" i="1" s="1"/>
  <c r="S88" i="1"/>
  <c r="J102" i="1"/>
  <c r="Y57" i="1"/>
  <c r="Y82" i="1" s="1"/>
  <c r="J57" i="1"/>
  <c r="J82" i="1" s="1"/>
  <c r="V57" i="1"/>
  <c r="V82" i="1" s="1"/>
  <c r="M57" i="1"/>
  <c r="M82" i="1" s="1"/>
  <c r="P57" i="1"/>
  <c r="P82" i="1" s="1"/>
  <c r="AB21" i="1"/>
  <c r="AB26" i="1" s="1"/>
  <c r="AB27" i="1" s="1"/>
  <c r="AB91" i="1"/>
  <c r="AB20" i="1"/>
  <c r="F27" i="1"/>
  <c r="G25" i="1"/>
  <c r="G116" i="1"/>
  <c r="AB100" i="1" l="1"/>
  <c r="V86" i="1"/>
  <c r="V89" i="1" s="1"/>
  <c r="V88" i="1"/>
  <c r="P88" i="1"/>
  <c r="P86" i="1"/>
  <c r="P89" i="1" s="1"/>
  <c r="Y86" i="1"/>
  <c r="Y89" i="1" s="1"/>
  <c r="Y88" i="1"/>
  <c r="M88" i="1"/>
  <c r="M86" i="1"/>
  <c r="M89" i="1" s="1"/>
  <c r="J88" i="1"/>
  <c r="J86" i="1"/>
  <c r="J89" i="1" s="1"/>
  <c r="AB49" i="1" l="1"/>
  <c r="AB48" i="1"/>
  <c r="AB47" i="1"/>
  <c r="AB46" i="1"/>
  <c r="AB45" i="1"/>
  <c r="AB44" i="1"/>
  <c r="Y49" i="1"/>
  <c r="Y48" i="1"/>
  <c r="Y47" i="1"/>
  <c r="Y46" i="1"/>
  <c r="Y45" i="1"/>
  <c r="Y44" i="1"/>
  <c r="V49" i="1"/>
  <c r="V48" i="1"/>
  <c r="V47" i="1"/>
  <c r="V46" i="1"/>
  <c r="V45" i="1"/>
  <c r="V44" i="1"/>
  <c r="S49" i="1"/>
  <c r="S48" i="1"/>
  <c r="S47" i="1"/>
  <c r="S46" i="1"/>
  <c r="S45" i="1"/>
  <c r="S44" i="1"/>
  <c r="P49" i="1"/>
  <c r="P48" i="1"/>
  <c r="P47" i="1"/>
  <c r="P46" i="1"/>
  <c r="P45" i="1"/>
  <c r="P44" i="1"/>
  <c r="M49" i="1"/>
  <c r="M48" i="1"/>
  <c r="M47" i="1"/>
  <c r="M46" i="1"/>
  <c r="M45" i="1"/>
  <c r="M44" i="1"/>
  <c r="J49" i="1"/>
  <c r="J48" i="1"/>
  <c r="J47" i="1"/>
  <c r="J46" i="1"/>
  <c r="J45" i="1"/>
  <c r="J44" i="1"/>
  <c r="AB42" i="1"/>
  <c r="AB41" i="1"/>
  <c r="AB40" i="1"/>
  <c r="AB39" i="1"/>
  <c r="AB38" i="1"/>
  <c r="AB37" i="1"/>
  <c r="AB36" i="1"/>
  <c r="AB34" i="1"/>
  <c r="AB92" i="1"/>
  <c r="AB32" i="1"/>
  <c r="AB31" i="1"/>
  <c r="AB30" i="1"/>
  <c r="AB29" i="1"/>
  <c r="AB28" i="1"/>
  <c r="Y42" i="1"/>
  <c r="Y41" i="1"/>
  <c r="Y40" i="1"/>
  <c r="Y39" i="1"/>
  <c r="Y38" i="1"/>
  <c r="Y37" i="1"/>
  <c r="Y36" i="1"/>
  <c r="Y34" i="1"/>
  <c r="Y32" i="1"/>
  <c r="Y31" i="1"/>
  <c r="Y30" i="1"/>
  <c r="Y29" i="1"/>
  <c r="Y28" i="1"/>
  <c r="V42" i="1"/>
  <c r="V41" i="1"/>
  <c r="V40" i="1"/>
  <c r="V39" i="1"/>
  <c r="V38" i="1"/>
  <c r="V37" i="1"/>
  <c r="V36" i="1"/>
  <c r="V34" i="1"/>
  <c r="V32" i="1"/>
  <c r="V31" i="1"/>
  <c r="V30" i="1"/>
  <c r="V29" i="1"/>
  <c r="V28" i="1"/>
  <c r="S42" i="1"/>
  <c r="S41" i="1"/>
  <c r="S40" i="1"/>
  <c r="S39" i="1"/>
  <c r="S38" i="1"/>
  <c r="S37" i="1"/>
  <c r="S36" i="1"/>
  <c r="S34" i="1"/>
  <c r="S32" i="1"/>
  <c r="S31" i="1"/>
  <c r="S30" i="1"/>
  <c r="S29" i="1"/>
  <c r="S28" i="1"/>
  <c r="P42" i="1"/>
  <c r="P41" i="1"/>
  <c r="P40" i="1"/>
  <c r="P39" i="1"/>
  <c r="P38" i="1"/>
  <c r="P37" i="1"/>
  <c r="P36" i="1"/>
  <c r="P34" i="1"/>
  <c r="P32" i="1"/>
  <c r="P31" i="1"/>
  <c r="P30" i="1"/>
  <c r="P29" i="1"/>
  <c r="P28" i="1"/>
  <c r="M42" i="1"/>
  <c r="M41" i="1"/>
  <c r="M40" i="1"/>
  <c r="M39" i="1"/>
  <c r="M38" i="1"/>
  <c r="M37" i="1"/>
  <c r="M36" i="1"/>
  <c r="M34" i="1"/>
  <c r="M32" i="1"/>
  <c r="M31" i="1"/>
  <c r="M30" i="1"/>
  <c r="M29" i="1"/>
  <c r="M28" i="1"/>
  <c r="J42" i="1"/>
  <c r="J41" i="1"/>
  <c r="J40" i="1"/>
  <c r="J39" i="1"/>
  <c r="J38" i="1"/>
  <c r="J37" i="1"/>
  <c r="J36" i="1"/>
  <c r="J34" i="1"/>
  <c r="J32" i="1"/>
  <c r="J31" i="1"/>
  <c r="J30" i="1"/>
  <c r="J29" i="1"/>
  <c r="J28" i="1"/>
  <c r="AB101" i="1" l="1"/>
  <c r="AB94" i="1"/>
  <c r="AB95" i="1" s="1"/>
  <c r="Y92" i="1"/>
  <c r="Y101" i="1" s="1"/>
  <c r="M92" i="1"/>
  <c r="M101" i="1" s="1"/>
  <c r="P33" i="1"/>
  <c r="S33" i="1"/>
  <c r="AB33" i="1"/>
  <c r="M33" i="1"/>
  <c r="J33" i="1"/>
  <c r="J43" i="1"/>
  <c r="V33" i="1"/>
  <c r="Y33" i="1"/>
  <c r="V43" i="1"/>
  <c r="Y43" i="1"/>
  <c r="J35" i="1"/>
  <c r="P43" i="1"/>
  <c r="AB43" i="1"/>
  <c r="AB35" i="1"/>
  <c r="Y35" i="1"/>
  <c r="V35" i="1"/>
  <c r="S43" i="1"/>
  <c r="S35" i="1"/>
  <c r="P35" i="1"/>
  <c r="M43" i="1"/>
  <c r="M35" i="1"/>
  <c r="M51" i="1" l="1"/>
  <c r="M52" i="1" s="1"/>
  <c r="V92" i="1"/>
  <c r="V101" i="1" s="1"/>
  <c r="Y51" i="1"/>
  <c r="Y52" i="1" s="1"/>
  <c r="S92" i="1"/>
  <c r="S101" i="1" s="1"/>
  <c r="P92" i="1"/>
  <c r="AB103" i="1"/>
  <c r="AB102" i="1"/>
  <c r="V51" i="1"/>
  <c r="V52" i="1" s="1"/>
  <c r="S51" i="1"/>
  <c r="S52" i="1" s="1"/>
  <c r="P51" i="1"/>
  <c r="P52" i="1" s="1"/>
  <c r="AB51" i="1"/>
  <c r="AB52" i="1" s="1"/>
  <c r="J51" i="1"/>
  <c r="J52" i="1" s="1"/>
  <c r="AB58" i="1"/>
  <c r="AB59" i="1" s="1"/>
  <c r="Y91" i="1"/>
  <c r="V91" i="1"/>
  <c r="S91" i="1"/>
  <c r="P91" i="1"/>
  <c r="P94" i="1" s="1"/>
  <c r="P95" i="1" s="1"/>
  <c r="M91" i="1"/>
  <c r="G19" i="1"/>
  <c r="F20" i="1"/>
  <c r="E20" i="1"/>
  <c r="AB104" i="1" l="1"/>
  <c r="M94" i="1"/>
  <c r="M95" i="1" s="1"/>
  <c r="M100" i="1"/>
  <c r="Y94" i="1"/>
  <c r="Y95" i="1" s="1"/>
  <c r="Y100" i="1"/>
  <c r="V94" i="1"/>
  <c r="V95" i="1" s="1"/>
  <c r="V100" i="1"/>
  <c r="S94" i="1"/>
  <c r="S95" i="1" s="1"/>
  <c r="S100" i="1"/>
  <c r="E21" i="1"/>
  <c r="E26" i="1" s="1"/>
  <c r="G16" i="1"/>
  <c r="F57" i="1"/>
  <c r="E27" i="1" l="1"/>
  <c r="S103" i="1"/>
  <c r="S102" i="1"/>
  <c r="M102" i="1"/>
  <c r="M103" i="1"/>
  <c r="V103" i="1"/>
  <c r="V102" i="1"/>
  <c r="Y102" i="1"/>
  <c r="Y103" i="1"/>
  <c r="S58" i="1"/>
  <c r="S59" i="1" s="1"/>
  <c r="Y58" i="1"/>
  <c r="Y59" i="1" s="1"/>
  <c r="V58" i="1"/>
  <c r="V59" i="1" s="1"/>
  <c r="P58" i="1"/>
  <c r="P59" i="1" s="1"/>
  <c r="J58" i="1"/>
  <c r="J59" i="1" s="1"/>
  <c r="M58" i="1"/>
  <c r="M59" i="1" s="1"/>
  <c r="Y23" i="1"/>
  <c r="Y22" i="1"/>
  <c r="Y20" i="1"/>
  <c r="Y15" i="1"/>
  <c r="Y14" i="1"/>
  <c r="Y10" i="1"/>
  <c r="V23" i="1"/>
  <c r="V21" i="1"/>
  <c r="V18" i="1"/>
  <c r="V15" i="1"/>
  <c r="V11" i="1"/>
  <c r="V10" i="1"/>
  <c r="V9" i="1"/>
  <c r="S24" i="1"/>
  <c r="S23" i="1"/>
  <c r="S20" i="1"/>
  <c r="S12" i="1"/>
  <c r="S10" i="1"/>
  <c r="P23" i="1"/>
  <c r="P22" i="1"/>
  <c r="P21" i="1"/>
  <c r="P15" i="1"/>
  <c r="P14" i="1"/>
  <c r="M23" i="1"/>
  <c r="M15" i="1"/>
  <c r="M11" i="1"/>
  <c r="M9" i="1"/>
  <c r="J24" i="1"/>
  <c r="J23" i="1"/>
  <c r="J14" i="1"/>
  <c r="J12" i="1"/>
  <c r="J8" i="1"/>
  <c r="G81" i="1"/>
  <c r="G48" i="1"/>
  <c r="G23" i="1"/>
  <c r="G22" i="1"/>
  <c r="G15" i="1"/>
  <c r="G14" i="1"/>
  <c r="G11" i="1"/>
  <c r="G10" i="1"/>
  <c r="S104" i="1" l="1"/>
  <c r="M104" i="1"/>
  <c r="Y104" i="1"/>
  <c r="G91" i="1"/>
  <c r="V104" i="1"/>
  <c r="Y106" i="1"/>
  <c r="P106" i="1"/>
  <c r="AB106" i="1"/>
  <c r="P101" i="1"/>
  <c r="G34" i="1"/>
  <c r="G39" i="1"/>
  <c r="G44" i="1"/>
  <c r="G36" i="1"/>
  <c r="J106" i="1"/>
  <c r="V106" i="1"/>
  <c r="G47" i="1"/>
  <c r="G18" i="1"/>
  <c r="V20" i="1"/>
  <c r="J17" i="1"/>
  <c r="J20" i="1"/>
  <c r="P10" i="1"/>
  <c r="Y16" i="1"/>
  <c r="Y24" i="1"/>
  <c r="J21" i="1"/>
  <c r="M16" i="1"/>
  <c r="M24" i="1"/>
  <c r="M106" i="1"/>
  <c r="P11" i="1"/>
  <c r="V14" i="1"/>
  <c r="G12" i="1"/>
  <c r="G45" i="1"/>
  <c r="J22" i="1"/>
  <c r="M17" i="1"/>
  <c r="M20" i="1"/>
  <c r="P12" i="1"/>
  <c r="S18" i="1"/>
  <c r="G37" i="1"/>
  <c r="G41" i="1"/>
  <c r="G106" i="1"/>
  <c r="M10" i="1"/>
  <c r="M21" i="1"/>
  <c r="S11" i="1"/>
  <c r="G28" i="1"/>
  <c r="G32" i="1"/>
  <c r="G46" i="1"/>
  <c r="J15" i="1"/>
  <c r="M14" i="1"/>
  <c r="P9" i="1"/>
  <c r="P17" i="1"/>
  <c r="S15" i="1"/>
  <c r="V16" i="1"/>
  <c r="V24" i="1"/>
  <c r="G20" i="1"/>
  <c r="G40" i="1"/>
  <c r="G49" i="1"/>
  <c r="J13" i="1"/>
  <c r="M22" i="1"/>
  <c r="P20" i="1"/>
  <c r="P24" i="1"/>
  <c r="V22" i="1"/>
  <c r="Y21" i="1"/>
  <c r="S14" i="1"/>
  <c r="V12" i="1"/>
  <c r="Y11" i="1"/>
  <c r="Y18" i="1"/>
  <c r="G21" i="1"/>
  <c r="G38" i="1"/>
  <c r="J11" i="1"/>
  <c r="J18" i="1"/>
  <c r="M13" i="1"/>
  <c r="P18" i="1"/>
  <c r="S9" i="1"/>
  <c r="S22" i="1"/>
  <c r="V13" i="1"/>
  <c r="Y12" i="1"/>
  <c r="S21" i="1"/>
  <c r="S16" i="1"/>
  <c r="V17" i="1"/>
  <c r="J10" i="1"/>
  <c r="Y9" i="1"/>
  <c r="Y13" i="1"/>
  <c r="M12" i="1"/>
  <c r="G30" i="1"/>
  <c r="J9" i="1"/>
  <c r="J16" i="1"/>
  <c r="M18" i="1"/>
  <c r="P13" i="1"/>
  <c r="P16" i="1"/>
  <c r="S13" i="1"/>
  <c r="S17" i="1"/>
  <c r="S106" i="1"/>
  <c r="Y17" i="1"/>
  <c r="Y8" i="1"/>
  <c r="V8" i="1"/>
  <c r="S8" i="1"/>
  <c r="P8" i="1"/>
  <c r="P100" i="1"/>
  <c r="M8" i="1"/>
  <c r="G70" i="1"/>
  <c r="G71" i="1" s="1"/>
  <c r="F43" i="1"/>
  <c r="G42" i="1"/>
  <c r="G24" i="1"/>
  <c r="G31" i="1"/>
  <c r="G9" i="1"/>
  <c r="G13" i="1"/>
  <c r="G17" i="1"/>
  <c r="G8" i="1"/>
  <c r="G29" i="1"/>
  <c r="P103" i="1" l="1"/>
  <c r="Y26" i="1"/>
  <c r="Y27" i="1" s="1"/>
  <c r="M26" i="1"/>
  <c r="M27" i="1" s="1"/>
  <c r="J26" i="1"/>
  <c r="J27" i="1" s="1"/>
  <c r="G26" i="1"/>
  <c r="G27" i="1" s="1"/>
  <c r="V26" i="1"/>
  <c r="V27" i="1" s="1"/>
  <c r="S26" i="1"/>
  <c r="S27" i="1" s="1"/>
  <c r="E43" i="1"/>
  <c r="G43" i="1" s="1"/>
  <c r="P26" i="1"/>
  <c r="P27" i="1" s="1"/>
  <c r="F52" i="1"/>
  <c r="F58" i="1"/>
  <c r="F59" i="1" s="1"/>
  <c r="P102" i="1"/>
  <c r="G35" i="1"/>
  <c r="G33" i="1"/>
  <c r="P104" i="1" l="1"/>
  <c r="S96" i="1"/>
  <c r="P96" i="1"/>
  <c r="Y96" i="1"/>
  <c r="J96" i="1"/>
  <c r="AB96" i="1"/>
  <c r="V96" i="1"/>
  <c r="M96" i="1"/>
  <c r="E51" i="1"/>
  <c r="E58" i="1" s="1"/>
  <c r="G51" i="1"/>
  <c r="G52" i="1" s="1"/>
  <c r="G57" i="1"/>
  <c r="E92" i="1" l="1"/>
  <c r="G82" i="1"/>
  <c r="G86" i="1" s="1"/>
  <c r="E52" i="1"/>
  <c r="E59" i="1"/>
  <c r="G92" i="1" l="1"/>
  <c r="E94" i="1"/>
  <c r="E95" i="1" s="1"/>
  <c r="G89" i="1"/>
  <c r="G58" i="1"/>
  <c r="G59" i="1" s="1"/>
  <c r="G88" i="1"/>
  <c r="G103" i="1" l="1"/>
  <c r="G104" i="1" s="1"/>
  <c r="G94" i="1"/>
  <c r="G95" i="1" s="1"/>
  <c r="J104" i="1"/>
</calcChain>
</file>

<file path=xl/sharedStrings.xml><?xml version="1.0" encoding="utf-8"?>
<sst xmlns="http://schemas.openxmlformats.org/spreadsheetml/2006/main" count="147" uniqueCount="102">
  <si>
    <t>Costi del/i gestore/i diverso/i dal Comune</t>
  </si>
  <si>
    <t>Costi 
del/i Comune/i</t>
  </si>
  <si>
    <t>Ciclo integrato
 RU (TOT PEF)</t>
  </si>
  <si>
    <r>
      <t xml:space="preserve">Costi dell’attività di raccolta e trasporto dei rifiuti urbani indifferenziati   </t>
    </r>
    <r>
      <rPr>
        <b/>
        <i/>
        <sz val="11"/>
        <color theme="1"/>
        <rFont val="Century Gothic"/>
        <family val="2"/>
      </rPr>
      <t>CRT</t>
    </r>
  </si>
  <si>
    <r>
      <t xml:space="preserve">Costi dell’attività di trattamento e smaltimento dei rifiuti urbani   </t>
    </r>
    <r>
      <rPr>
        <b/>
        <i/>
        <sz val="11"/>
        <color theme="1"/>
        <rFont val="Century Gothic"/>
        <family val="2"/>
      </rPr>
      <t>CTS</t>
    </r>
  </si>
  <si>
    <r>
      <t xml:space="preserve">Costi dell’attività di trattamento e recupero dei rifiuti urbani   </t>
    </r>
    <r>
      <rPr>
        <b/>
        <i/>
        <sz val="11"/>
        <color theme="1"/>
        <rFont val="Century Gothic"/>
        <family val="2"/>
      </rPr>
      <t>CTR</t>
    </r>
  </si>
  <si>
    <r>
      <t xml:space="preserve">Costi dell’attività di raccolta e trasporto delle frazioni differenziate   </t>
    </r>
    <r>
      <rPr>
        <b/>
        <i/>
        <sz val="11"/>
        <color theme="1"/>
        <rFont val="Century Gothic"/>
        <family val="2"/>
      </rPr>
      <t>CRD</t>
    </r>
  </si>
  <si>
    <r>
      <t xml:space="preserve">Costi operativi variabili previsionali di cui all'articolo 9.1 del MTR-2   </t>
    </r>
    <r>
      <rPr>
        <b/>
        <i/>
        <sz val="11"/>
        <rFont val="Century Gothic"/>
        <family val="2"/>
      </rPr>
      <t>CO</t>
    </r>
    <r>
      <rPr>
        <b/>
        <i/>
        <vertAlign val="superscript"/>
        <sz val="11"/>
        <rFont val="Century Gothic"/>
        <family val="2"/>
      </rPr>
      <t>EXP</t>
    </r>
    <r>
      <rPr>
        <b/>
        <i/>
        <vertAlign val="subscript"/>
        <sz val="11"/>
        <rFont val="Century Gothic"/>
        <family val="2"/>
      </rPr>
      <t>116,TV</t>
    </r>
  </si>
  <si>
    <r>
      <t xml:space="preserve">Costi operativi variabili previsionali di cui all'articolo 9.2 del MTR-2   </t>
    </r>
    <r>
      <rPr>
        <b/>
        <i/>
        <sz val="11"/>
        <color theme="1"/>
        <rFont val="Century Gothic"/>
        <family val="2"/>
      </rPr>
      <t>CQ</t>
    </r>
    <r>
      <rPr>
        <b/>
        <i/>
        <vertAlign val="superscript"/>
        <sz val="11"/>
        <color theme="1"/>
        <rFont val="Century Gothic"/>
        <family val="2"/>
      </rPr>
      <t>EXP</t>
    </r>
    <r>
      <rPr>
        <b/>
        <i/>
        <vertAlign val="subscript"/>
        <sz val="11"/>
        <color theme="1"/>
        <rFont val="Century Gothic"/>
        <family val="2"/>
      </rPr>
      <t>TV</t>
    </r>
  </si>
  <si>
    <r>
      <t xml:space="preserve">Costi operativi incentivanti variabili di cui all'articolo 9.3 del MTR-2   </t>
    </r>
    <r>
      <rPr>
        <b/>
        <i/>
        <sz val="11"/>
        <color theme="1"/>
        <rFont val="Century Gothic"/>
        <family val="2"/>
      </rPr>
      <t>COI</t>
    </r>
    <r>
      <rPr>
        <b/>
        <i/>
        <vertAlign val="superscript"/>
        <sz val="11"/>
        <color theme="1"/>
        <rFont val="Century Gothic"/>
        <family val="2"/>
      </rPr>
      <t>EXP</t>
    </r>
    <r>
      <rPr>
        <b/>
        <i/>
        <vertAlign val="subscript"/>
        <sz val="11"/>
        <color theme="1"/>
        <rFont val="Century Gothic"/>
        <family val="2"/>
      </rPr>
      <t>TV</t>
    </r>
  </si>
  <si>
    <r>
      <t xml:space="preserve">Fattore di Sharing   </t>
    </r>
    <r>
      <rPr>
        <b/>
        <i/>
        <sz val="11"/>
        <color theme="1"/>
        <rFont val="Century Gothic"/>
        <family val="2"/>
      </rPr>
      <t>b</t>
    </r>
  </si>
  <si>
    <r>
      <t xml:space="preserve">Proventi della vendita di materiale ed energia derivante da rifiuti dopo sharing   </t>
    </r>
    <r>
      <rPr>
        <b/>
        <i/>
        <sz val="11"/>
        <color theme="1"/>
        <rFont val="Century Gothic"/>
        <family val="2"/>
      </rPr>
      <t>b(AR)</t>
    </r>
  </si>
  <si>
    <r>
      <t xml:space="preserve">Fattore di Sharing    </t>
    </r>
    <r>
      <rPr>
        <b/>
        <i/>
        <sz val="11"/>
        <color theme="1"/>
        <rFont val="Century Gothic"/>
        <family val="2"/>
      </rPr>
      <t>ω</t>
    </r>
  </si>
  <si>
    <r>
      <t xml:space="preserve">Fattore di Sharing    </t>
    </r>
    <r>
      <rPr>
        <b/>
        <i/>
        <sz val="11"/>
        <color theme="1"/>
        <rFont val="Century Gothic"/>
        <family val="2"/>
      </rPr>
      <t>b(1+ω)</t>
    </r>
  </si>
  <si>
    <r>
      <t xml:space="preserve">Ricavi derivanti dai corrispettivi riconosciuti dal dai sistemi collettivi di compliance dopo sharing   </t>
    </r>
    <r>
      <rPr>
        <b/>
        <i/>
        <sz val="11"/>
        <color theme="1"/>
        <rFont val="Century Gothic"/>
        <family val="2"/>
      </rPr>
      <t>b(1+ω)AR</t>
    </r>
    <r>
      <rPr>
        <b/>
        <i/>
        <vertAlign val="subscript"/>
        <sz val="11"/>
        <color theme="1"/>
        <rFont val="Century Gothic"/>
        <family val="2"/>
      </rPr>
      <t>sc</t>
    </r>
  </si>
  <si>
    <r>
      <t>Componente a conguaglio relativa ai costi variabili</t>
    </r>
    <r>
      <rPr>
        <b/>
        <sz val="11"/>
        <color theme="1"/>
        <rFont val="Century Gothic"/>
        <family val="2"/>
      </rPr>
      <t xml:space="preserve"> </t>
    </r>
    <r>
      <rPr>
        <sz val="11"/>
        <color theme="1"/>
        <rFont val="Century Gothic"/>
        <family val="2"/>
      </rPr>
      <t xml:space="preserve">  </t>
    </r>
    <r>
      <rPr>
        <b/>
        <i/>
        <sz val="11"/>
        <color theme="1"/>
        <rFont val="Century Gothic"/>
        <family val="2"/>
      </rPr>
      <t>RCtot</t>
    </r>
    <r>
      <rPr>
        <b/>
        <i/>
        <vertAlign val="subscript"/>
        <sz val="11"/>
        <color theme="1"/>
        <rFont val="Century Gothic"/>
        <family val="2"/>
      </rPr>
      <t>TV</t>
    </r>
  </si>
  <si>
    <t>Oneri relativi all'IVA indetraibile - PARTE VARIABILE</t>
  </si>
  <si>
    <t>Recupero delta (∑Ta-∑Tmax) di cui al comma 4.5 del MTR-2 - PARTE VARIABILE</t>
  </si>
  <si>
    <r>
      <t xml:space="preserve">Costi dell’attività di spazzamento e di lavaggio   </t>
    </r>
    <r>
      <rPr>
        <b/>
        <i/>
        <sz val="11"/>
        <color theme="1"/>
        <rFont val="Century Gothic"/>
        <family val="2"/>
      </rPr>
      <t>CSL</t>
    </r>
  </si>
  <si>
    <r>
      <t xml:space="preserve">                    Costi per l’attività di gestione delle tariffe e dei rapporti con gli utenti   </t>
    </r>
    <r>
      <rPr>
        <b/>
        <i/>
        <sz val="11"/>
        <color theme="1"/>
        <rFont val="Century Gothic"/>
        <family val="2"/>
      </rPr>
      <t>CARC</t>
    </r>
  </si>
  <si>
    <r>
      <t xml:space="preserve">                    Costi generali di gestione   </t>
    </r>
    <r>
      <rPr>
        <b/>
        <i/>
        <sz val="11"/>
        <color theme="1"/>
        <rFont val="Century Gothic"/>
        <family val="2"/>
      </rPr>
      <t>CGG</t>
    </r>
  </si>
  <si>
    <r>
      <t xml:space="preserve">                    Costi relativi alla quota di crediti inesigibili    </t>
    </r>
    <r>
      <rPr>
        <b/>
        <i/>
        <sz val="11"/>
        <color theme="1"/>
        <rFont val="Century Gothic"/>
        <family val="2"/>
      </rPr>
      <t>CCD</t>
    </r>
  </si>
  <si>
    <r>
      <t xml:space="preserve">                    Altri costi   </t>
    </r>
    <r>
      <rPr>
        <b/>
        <i/>
        <sz val="11"/>
        <color theme="1"/>
        <rFont val="Century Gothic"/>
        <family val="2"/>
      </rPr>
      <t>CO</t>
    </r>
    <r>
      <rPr>
        <b/>
        <i/>
        <vertAlign val="subscript"/>
        <sz val="11"/>
        <color theme="1"/>
        <rFont val="Century Gothic"/>
        <family val="2"/>
      </rPr>
      <t>AL</t>
    </r>
  </si>
  <si>
    <r>
      <t xml:space="preserve">Costi comuni   </t>
    </r>
    <r>
      <rPr>
        <b/>
        <i/>
        <sz val="11"/>
        <color theme="1"/>
        <rFont val="Century Gothic"/>
        <family val="2"/>
      </rPr>
      <t>CC</t>
    </r>
  </si>
  <si>
    <r>
      <t xml:space="preserve">                  Ammortamenti   </t>
    </r>
    <r>
      <rPr>
        <b/>
        <i/>
        <sz val="11"/>
        <color theme="1"/>
        <rFont val="Century Gothic"/>
        <family val="2"/>
      </rPr>
      <t>Amm</t>
    </r>
  </si>
  <si>
    <r>
      <t xml:space="preserve">                  Accantonamenti   </t>
    </r>
    <r>
      <rPr>
        <b/>
        <i/>
        <sz val="11"/>
        <color theme="1"/>
        <rFont val="Century Gothic"/>
        <family val="2"/>
      </rPr>
      <t>Acc</t>
    </r>
  </si>
  <si>
    <t xml:space="preserve">                        - di cui costi di gestione post-operativa delle discariche</t>
  </si>
  <si>
    <t xml:space="preserve">                        - di cui per crediti</t>
  </si>
  <si>
    <t xml:space="preserve">                        - di cui per rischi e oneri previsti da normativa di settore e/o dal contratto di affidamento</t>
  </si>
  <si>
    <t xml:space="preserve">                        - di cui per altri non in eccesso rispetto a norme tributarie</t>
  </si>
  <si>
    <r>
      <t xml:space="preserve">               Remunerazione del capitale investito netto  </t>
    </r>
    <r>
      <rPr>
        <b/>
        <sz val="11"/>
        <color theme="1"/>
        <rFont val="Century Gothic"/>
        <family val="2"/>
      </rPr>
      <t xml:space="preserve"> </t>
    </r>
    <r>
      <rPr>
        <b/>
        <i/>
        <sz val="11"/>
        <color theme="1"/>
        <rFont val="Century Gothic"/>
        <family val="2"/>
      </rPr>
      <t>R</t>
    </r>
  </si>
  <si>
    <r>
      <t xml:space="preserve">               Remunerazione delle immobilizzazioni in corso   </t>
    </r>
    <r>
      <rPr>
        <b/>
        <i/>
        <sz val="11"/>
        <color theme="1"/>
        <rFont val="Century Gothic"/>
        <family val="2"/>
      </rPr>
      <t>R</t>
    </r>
    <r>
      <rPr>
        <b/>
        <i/>
        <vertAlign val="subscript"/>
        <sz val="11"/>
        <color theme="1"/>
        <rFont val="Century Gothic"/>
        <family val="2"/>
      </rPr>
      <t>LIC</t>
    </r>
  </si>
  <si>
    <r>
      <t xml:space="preserve">               Costi d'uso del capitale di cui all'art. 13.11 del MTR-2   </t>
    </r>
    <r>
      <rPr>
        <b/>
        <sz val="11"/>
        <color theme="1"/>
        <rFont val="Century Gothic"/>
        <family val="2"/>
      </rPr>
      <t xml:space="preserve"> </t>
    </r>
    <r>
      <rPr>
        <b/>
        <i/>
        <sz val="11"/>
        <color theme="1"/>
        <rFont val="Century Gothic"/>
        <family val="2"/>
      </rPr>
      <t>CK</t>
    </r>
    <r>
      <rPr>
        <b/>
        <i/>
        <vertAlign val="subscript"/>
        <sz val="11"/>
        <color theme="1"/>
        <rFont val="Century Gothic"/>
        <family val="2"/>
      </rPr>
      <t>proprietari</t>
    </r>
  </si>
  <si>
    <r>
      <t xml:space="preserve">Costi d'uso del capitale </t>
    </r>
    <r>
      <rPr>
        <b/>
        <sz val="11"/>
        <color theme="1"/>
        <rFont val="Century Gothic"/>
        <family val="2"/>
      </rPr>
      <t xml:space="preserve">  </t>
    </r>
    <r>
      <rPr>
        <b/>
        <i/>
        <sz val="11"/>
        <color theme="1"/>
        <rFont val="Century Gothic"/>
        <family val="2"/>
      </rPr>
      <t>CK</t>
    </r>
    <r>
      <rPr>
        <b/>
        <sz val="11"/>
        <color theme="1"/>
        <rFont val="Century Gothic"/>
        <family val="2"/>
      </rPr>
      <t xml:space="preserve"> </t>
    </r>
  </si>
  <si>
    <r>
      <t xml:space="preserve">Costi operativi fissi previsionali di cui all'articolo 9.1 del MTR-2   </t>
    </r>
    <r>
      <rPr>
        <b/>
        <i/>
        <sz val="11"/>
        <rFont val="Century Gothic"/>
        <family val="2"/>
      </rPr>
      <t>CO</t>
    </r>
    <r>
      <rPr>
        <b/>
        <i/>
        <vertAlign val="superscript"/>
        <sz val="11"/>
        <rFont val="Century Gothic"/>
        <family val="2"/>
      </rPr>
      <t>EXP</t>
    </r>
    <r>
      <rPr>
        <b/>
        <i/>
        <vertAlign val="subscript"/>
        <sz val="11"/>
        <rFont val="Century Gothic"/>
        <family val="2"/>
      </rPr>
      <t>116,TF</t>
    </r>
  </si>
  <si>
    <r>
      <t xml:space="preserve">Costi operativi fissi previsionali di cui all'articolo 9.2 del MTR-2   </t>
    </r>
    <r>
      <rPr>
        <b/>
        <i/>
        <sz val="11"/>
        <color theme="1"/>
        <rFont val="Century Gothic"/>
        <family val="2"/>
      </rPr>
      <t>CQ</t>
    </r>
    <r>
      <rPr>
        <b/>
        <i/>
        <vertAlign val="superscript"/>
        <sz val="11"/>
        <color theme="1"/>
        <rFont val="Century Gothic"/>
        <family val="2"/>
      </rPr>
      <t>EXP</t>
    </r>
    <r>
      <rPr>
        <b/>
        <i/>
        <vertAlign val="subscript"/>
        <sz val="11"/>
        <color theme="1"/>
        <rFont val="Century Gothic"/>
        <family val="2"/>
      </rPr>
      <t>TF</t>
    </r>
  </si>
  <si>
    <r>
      <t xml:space="preserve">Costi operativi incentivanti fissi di cui all'articolo 8 del MTR   </t>
    </r>
    <r>
      <rPr>
        <b/>
        <i/>
        <sz val="11"/>
        <color theme="1"/>
        <rFont val="Century Gothic"/>
        <family val="2"/>
      </rPr>
      <t>COI</t>
    </r>
    <r>
      <rPr>
        <b/>
        <i/>
        <vertAlign val="superscript"/>
        <sz val="11"/>
        <color theme="1"/>
        <rFont val="Century Gothic"/>
        <family val="2"/>
      </rPr>
      <t>EXP</t>
    </r>
    <r>
      <rPr>
        <b/>
        <i/>
        <vertAlign val="subscript"/>
        <sz val="11"/>
        <color theme="1"/>
        <rFont val="Century Gothic"/>
        <family val="2"/>
      </rPr>
      <t>TF</t>
    </r>
  </si>
  <si>
    <r>
      <t xml:space="preserve">Componente a conguaglio relativa ai costi fissi   </t>
    </r>
    <r>
      <rPr>
        <b/>
        <i/>
        <sz val="11"/>
        <color theme="1"/>
        <rFont val="Century Gothic"/>
        <family val="2"/>
      </rPr>
      <t>RCtot</t>
    </r>
    <r>
      <rPr>
        <b/>
        <i/>
        <vertAlign val="subscript"/>
        <sz val="11"/>
        <color theme="1"/>
        <rFont val="Century Gothic"/>
        <family val="2"/>
      </rPr>
      <t>TF</t>
    </r>
  </si>
  <si>
    <t>Oneri relativi all'IVA indetraibile - PARTE FISSA</t>
  </si>
  <si>
    <t>Recupero delta (∑Ta-∑Tmax) di cui al comma 4.5 del MTR-2 - PARTE FISSA</t>
  </si>
  <si>
    <t xml:space="preserve">Grandezze fisico-tecniche </t>
  </si>
  <si>
    <r>
      <t xml:space="preserve">raccolta differenziata   </t>
    </r>
    <r>
      <rPr>
        <i/>
        <sz val="11"/>
        <color theme="1"/>
        <rFont val="Century Gothic"/>
        <family val="2"/>
      </rPr>
      <t>%</t>
    </r>
  </si>
  <si>
    <r>
      <t>q</t>
    </r>
    <r>
      <rPr>
        <i/>
        <vertAlign val="subscript"/>
        <sz val="11"/>
        <color theme="1"/>
        <rFont val="Century Gothic"/>
        <family val="2"/>
      </rPr>
      <t>a-2</t>
    </r>
    <r>
      <rPr>
        <i/>
        <sz val="11"/>
        <color theme="1"/>
        <rFont val="Century Gothic"/>
        <family val="2"/>
      </rPr>
      <t xml:space="preserve">  </t>
    </r>
    <r>
      <rPr>
        <i/>
        <sz val="11"/>
        <rFont val="Century Gothic"/>
        <family val="2"/>
      </rPr>
      <t xml:space="preserve"> t</t>
    </r>
    <r>
      <rPr>
        <i/>
        <sz val="11"/>
        <color theme="1"/>
        <rFont val="Century Gothic"/>
        <family val="2"/>
      </rPr>
      <t>on</t>
    </r>
  </si>
  <si>
    <r>
      <t xml:space="preserve">costo unitario effettivo - Cueff   </t>
    </r>
    <r>
      <rPr>
        <i/>
        <sz val="11"/>
        <color theme="1"/>
        <rFont val="Century Gothic"/>
        <family val="2"/>
      </rPr>
      <t>€cent/kg</t>
    </r>
  </si>
  <si>
    <t>Benchmark di riferimento [cent€/kg] (fabbisogno standard/costo medio settore)</t>
  </si>
  <si>
    <t>Coefficiente di gradualità</t>
  </si>
  <si>
    <r>
      <t xml:space="preserve">valutazione rispetto agli obiettivi di raccolta differenziata   </t>
    </r>
    <r>
      <rPr>
        <b/>
        <i/>
        <sz val="11"/>
        <color theme="1"/>
        <rFont val="Century Gothic"/>
        <family val="2"/>
      </rPr>
      <t>ɣ</t>
    </r>
    <r>
      <rPr>
        <b/>
        <i/>
        <vertAlign val="subscript"/>
        <sz val="11"/>
        <color theme="1"/>
        <rFont val="Century Gothic"/>
        <family val="2"/>
      </rPr>
      <t>1</t>
    </r>
    <r>
      <rPr>
        <sz val="11"/>
        <color theme="1"/>
        <rFont val="Century Gothic"/>
        <family val="2"/>
      </rPr>
      <t xml:space="preserve"> </t>
    </r>
  </si>
  <si>
    <r>
      <t xml:space="preserve">valutazione rispetto all' efficacia dell' attività di preparazione per il riutilizzo e riciclo   </t>
    </r>
    <r>
      <rPr>
        <b/>
        <i/>
        <sz val="11"/>
        <color theme="1"/>
        <rFont val="Century Gothic"/>
        <family val="2"/>
      </rPr>
      <t>ɣ</t>
    </r>
    <r>
      <rPr>
        <b/>
        <i/>
        <vertAlign val="subscript"/>
        <sz val="11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</t>
    </r>
  </si>
  <si>
    <t>Totale    ɣ</t>
  </si>
  <si>
    <r>
      <t xml:space="preserve">Coefficiente di gradualità   </t>
    </r>
    <r>
      <rPr>
        <b/>
        <i/>
        <sz val="11"/>
        <color theme="0"/>
        <rFont val="Century Gothic"/>
        <family val="2"/>
      </rPr>
      <t>(1+ ɣ)</t>
    </r>
  </si>
  <si>
    <t>Verifica del limite di crescita</t>
  </si>
  <si>
    <r>
      <t>rpi</t>
    </r>
    <r>
      <rPr>
        <i/>
        <vertAlign val="subscript"/>
        <sz val="11"/>
        <color theme="1"/>
        <rFont val="Century Gothic"/>
        <family val="2"/>
      </rPr>
      <t>a</t>
    </r>
  </si>
  <si>
    <r>
      <t xml:space="preserve">coefficiente di recupero di produttività   </t>
    </r>
    <r>
      <rPr>
        <b/>
        <i/>
        <sz val="11"/>
        <color theme="1"/>
        <rFont val="Century Gothic"/>
        <family val="2"/>
      </rPr>
      <t>X</t>
    </r>
    <r>
      <rPr>
        <i/>
        <vertAlign val="subscript"/>
        <sz val="11"/>
        <color theme="1"/>
        <rFont val="Century Gothic"/>
        <family val="2"/>
      </rPr>
      <t>a</t>
    </r>
    <r>
      <rPr>
        <sz val="11"/>
        <color theme="1"/>
        <rFont val="Century Gothic"/>
        <family val="2"/>
      </rPr>
      <t xml:space="preserve"> </t>
    </r>
  </si>
  <si>
    <r>
      <t xml:space="preserve">coeff. per il miglioramento previsto della qualità </t>
    </r>
    <r>
      <rPr>
        <b/>
        <sz val="11"/>
        <color theme="1"/>
        <rFont val="Century Gothic"/>
        <family val="2"/>
      </rPr>
      <t xml:space="preserve">  </t>
    </r>
    <r>
      <rPr>
        <b/>
        <i/>
        <sz val="11"/>
        <color theme="1"/>
        <rFont val="Century Gothic"/>
        <family val="2"/>
      </rPr>
      <t>QL</t>
    </r>
    <r>
      <rPr>
        <b/>
        <i/>
        <vertAlign val="subscript"/>
        <sz val="11"/>
        <color theme="1"/>
        <rFont val="Century Gothic"/>
        <family val="2"/>
      </rPr>
      <t>a</t>
    </r>
    <r>
      <rPr>
        <b/>
        <sz val="11"/>
        <color theme="1"/>
        <rFont val="Century Gothic"/>
        <family val="2"/>
      </rPr>
      <t xml:space="preserve"> </t>
    </r>
  </si>
  <si>
    <r>
      <t xml:space="preserve">coeff. per la valorizzazione di modifiche del perimetro gestionale   </t>
    </r>
    <r>
      <rPr>
        <b/>
        <i/>
        <sz val="11"/>
        <color theme="1"/>
        <rFont val="Century Gothic"/>
        <family val="2"/>
      </rPr>
      <t>PG</t>
    </r>
    <r>
      <rPr>
        <b/>
        <i/>
        <vertAlign val="subscript"/>
        <sz val="11"/>
        <color theme="1"/>
        <rFont val="Century Gothic"/>
        <family val="2"/>
      </rPr>
      <t>a</t>
    </r>
    <r>
      <rPr>
        <sz val="11"/>
        <color theme="1"/>
        <rFont val="Century Gothic"/>
        <family val="2"/>
      </rPr>
      <t xml:space="preserve"> </t>
    </r>
  </si>
  <si>
    <r>
      <t xml:space="preserve">coeff. per decreto legislativo n. 116/20   </t>
    </r>
    <r>
      <rPr>
        <b/>
        <i/>
        <sz val="11"/>
        <color theme="1"/>
        <rFont val="Century Gothic"/>
        <family val="2"/>
      </rPr>
      <t>C</t>
    </r>
    <r>
      <rPr>
        <b/>
        <i/>
        <vertAlign val="subscript"/>
        <sz val="11"/>
        <rFont val="Century Gothic"/>
        <family val="2"/>
      </rPr>
      <t>116</t>
    </r>
    <r>
      <rPr>
        <sz val="11"/>
        <rFont val="Century Gothic"/>
        <family val="2"/>
      </rPr>
      <t xml:space="preserve"> </t>
    </r>
  </si>
  <si>
    <r>
      <t xml:space="preserve">coeff. per recupero inflazione </t>
    </r>
    <r>
      <rPr>
        <b/>
        <i/>
        <sz val="11"/>
        <rFont val="Century Gothic"/>
        <family val="2"/>
      </rPr>
      <t>CRI</t>
    </r>
    <r>
      <rPr>
        <b/>
        <i/>
        <vertAlign val="subscript"/>
        <sz val="11"/>
        <rFont val="Century Gothic"/>
        <family val="2"/>
      </rPr>
      <t>a</t>
    </r>
  </si>
  <si>
    <r>
      <t xml:space="preserve">Parametro per la determinazione del limite alla crescita delle tariffe </t>
    </r>
    <r>
      <rPr>
        <b/>
        <i/>
        <sz val="11"/>
        <color theme="0"/>
        <rFont val="Calibri"/>
        <family val="2"/>
      </rPr>
      <t>ρ</t>
    </r>
  </si>
  <si>
    <t>(1+ρ)</t>
  </si>
  <si>
    <r>
      <t xml:space="preserve"> </t>
    </r>
    <r>
      <rPr>
        <i/>
        <sz val="11"/>
        <color theme="0"/>
        <rFont val="Century Gothic"/>
        <family val="2"/>
      </rPr>
      <t>∑T</t>
    </r>
    <r>
      <rPr>
        <i/>
        <vertAlign val="subscript"/>
        <sz val="11"/>
        <color theme="0"/>
        <rFont val="Century Gothic"/>
        <family val="2"/>
      </rPr>
      <t>a</t>
    </r>
  </si>
  <si>
    <r>
      <t xml:space="preserve"> </t>
    </r>
    <r>
      <rPr>
        <i/>
        <sz val="11"/>
        <color theme="1"/>
        <rFont val="Century Gothic"/>
        <family val="2"/>
      </rPr>
      <t>∑TV</t>
    </r>
    <r>
      <rPr>
        <i/>
        <vertAlign val="subscript"/>
        <sz val="11"/>
        <color theme="1"/>
        <rFont val="Century Gothic"/>
        <family val="2"/>
      </rPr>
      <t>a-1</t>
    </r>
  </si>
  <si>
    <r>
      <t xml:space="preserve"> </t>
    </r>
    <r>
      <rPr>
        <i/>
        <sz val="11"/>
        <color theme="1"/>
        <rFont val="Century Gothic"/>
        <family val="2"/>
      </rPr>
      <t>∑TF</t>
    </r>
    <r>
      <rPr>
        <i/>
        <vertAlign val="subscript"/>
        <sz val="11"/>
        <color theme="1"/>
        <rFont val="Century Gothic"/>
        <family val="2"/>
      </rPr>
      <t>a-1</t>
    </r>
  </si>
  <si>
    <r>
      <t xml:space="preserve"> </t>
    </r>
    <r>
      <rPr>
        <i/>
        <sz val="11"/>
        <color theme="0"/>
        <rFont val="Century Gothic"/>
        <family val="2"/>
      </rPr>
      <t>∑T</t>
    </r>
    <r>
      <rPr>
        <i/>
        <vertAlign val="subscript"/>
        <sz val="11"/>
        <color theme="0"/>
        <rFont val="Century Gothic"/>
        <family val="2"/>
      </rPr>
      <t>a-1</t>
    </r>
  </si>
  <si>
    <r>
      <t xml:space="preserve"> </t>
    </r>
    <r>
      <rPr>
        <b/>
        <i/>
        <sz val="11"/>
        <color theme="0"/>
        <rFont val="Century Gothic"/>
        <family val="2"/>
      </rPr>
      <t>∑T</t>
    </r>
    <r>
      <rPr>
        <b/>
        <i/>
        <vertAlign val="subscript"/>
        <sz val="11"/>
        <color theme="0"/>
        <rFont val="Century Gothic"/>
        <family val="2"/>
      </rPr>
      <t>a</t>
    </r>
    <r>
      <rPr>
        <b/>
        <i/>
        <sz val="11"/>
        <color theme="0"/>
        <rFont val="Century Gothic"/>
        <family val="2"/>
      </rPr>
      <t>/ ∑T</t>
    </r>
    <r>
      <rPr>
        <b/>
        <i/>
        <vertAlign val="subscript"/>
        <sz val="11"/>
        <color theme="0"/>
        <rFont val="Century Gothic"/>
        <family val="2"/>
      </rPr>
      <t>a-1</t>
    </r>
  </si>
  <si>
    <r>
      <t>∑T</t>
    </r>
    <r>
      <rPr>
        <b/>
        <vertAlign val="subscript"/>
        <sz val="11"/>
        <color theme="0"/>
        <rFont val="Century Gothic"/>
        <family val="2"/>
      </rPr>
      <t>max</t>
    </r>
    <r>
      <rPr>
        <b/>
        <sz val="11"/>
        <color theme="0"/>
        <rFont val="Century Gothic"/>
        <family val="2"/>
      </rPr>
      <t xml:space="preserve">  (entrate tariffarie massime applicabili nel rispetto del limite di crescita)</t>
    </r>
  </si>
  <si>
    <r>
      <t>delta (∑T</t>
    </r>
    <r>
      <rPr>
        <b/>
        <vertAlign val="subscript"/>
        <sz val="11"/>
        <color theme="0"/>
        <rFont val="Century Gothic"/>
        <family val="2"/>
      </rPr>
      <t>a</t>
    </r>
    <r>
      <rPr>
        <b/>
        <sz val="11"/>
        <color theme="0"/>
        <rFont val="Century Gothic"/>
        <family val="2"/>
      </rPr>
      <t>-∑T</t>
    </r>
    <r>
      <rPr>
        <b/>
        <vertAlign val="subscript"/>
        <sz val="11"/>
        <color theme="0"/>
        <rFont val="Century Gothic"/>
        <family val="2"/>
      </rPr>
      <t>max</t>
    </r>
    <r>
      <rPr>
        <b/>
        <sz val="11"/>
        <color theme="0"/>
        <rFont val="Century Gothic"/>
        <family val="2"/>
      </rPr>
      <t>)</t>
    </r>
  </si>
  <si>
    <t xml:space="preserve">TVa dopo distribuzione delta (∑Ta-∑Tmax) </t>
  </si>
  <si>
    <t xml:space="preserve">TFa dopo distribuzione delta (∑Ta-∑Tmax) </t>
  </si>
  <si>
    <t>Detrazioni di cui al comma 1.4 della Determina n. 2/DRIF/2021 - parte variabile</t>
  </si>
  <si>
    <t>Detrazioni di cui al comma 1.4 della Determina n. 2/DRIF/2021 - parte fissa</t>
  </si>
  <si>
    <r>
      <rPr>
        <b/>
        <i/>
        <sz val="11"/>
        <color theme="0"/>
        <rFont val="Century Gothic"/>
        <family val="2"/>
      </rPr>
      <t>∑TV</t>
    </r>
    <r>
      <rPr>
        <b/>
        <i/>
        <vertAlign val="subscript"/>
        <sz val="11"/>
        <color theme="0"/>
        <rFont val="Century Gothic"/>
        <family val="2"/>
      </rPr>
      <t>a</t>
    </r>
    <r>
      <rPr>
        <b/>
        <sz val="11"/>
        <color theme="0"/>
        <rFont val="Century Gothic"/>
        <family val="2"/>
      </rPr>
      <t xml:space="preserve"> totale delle entrate tariffarie relative alle componenti di costo variabile dopo le detrazioni di cui al comma 1.4 della Determina n.2/DRIF/2021 </t>
    </r>
  </si>
  <si>
    <r>
      <rPr>
        <b/>
        <i/>
        <sz val="11"/>
        <color theme="0"/>
        <rFont val="Century Gothic"/>
        <family val="2"/>
      </rPr>
      <t>∑TF</t>
    </r>
    <r>
      <rPr>
        <b/>
        <i/>
        <vertAlign val="subscript"/>
        <sz val="11"/>
        <color theme="0"/>
        <rFont val="Century Gothic"/>
        <family val="2"/>
      </rPr>
      <t>a</t>
    </r>
    <r>
      <rPr>
        <b/>
        <sz val="11"/>
        <color theme="0"/>
        <rFont val="Century Gothic"/>
        <family val="2"/>
      </rPr>
      <t xml:space="preserve"> totale delle entrate tariffarie relative alle componenti di costo fisso dopo le detrazioni di cui al comma 1.4 della Determina n.2/DRIF/2021</t>
    </r>
  </si>
  <si>
    <t xml:space="preserve">Attività esterne Ciclo integrato RU </t>
  </si>
  <si>
    <t>Macro Indicatore R1</t>
  </si>
  <si>
    <t>R1</t>
  </si>
  <si>
    <t>Calcolo H di partenza</t>
  </si>
  <si>
    <r>
      <t>AR</t>
    </r>
    <r>
      <rPr>
        <b/>
        <vertAlign val="superscript"/>
        <sz val="11"/>
        <rFont val="Century Gothic"/>
        <family val="2"/>
      </rPr>
      <t>agg</t>
    </r>
    <r>
      <rPr>
        <b/>
        <sz val="11"/>
        <rFont val="Century Gothic"/>
        <family val="2"/>
      </rPr>
      <t>sc_si</t>
    </r>
  </si>
  <si>
    <r>
      <t>CRD</t>
    </r>
    <r>
      <rPr>
        <b/>
        <vertAlign val="superscript"/>
        <sz val="11"/>
        <rFont val="Century Gothic"/>
        <family val="2"/>
      </rPr>
      <t>agg</t>
    </r>
    <r>
      <rPr>
        <b/>
        <sz val="11"/>
        <rFont val="Century Gothic"/>
        <family val="2"/>
      </rPr>
      <t>sc_si</t>
    </r>
  </si>
  <si>
    <t>H di partenza</t>
  </si>
  <si>
    <t>Classe di partenza H</t>
  </si>
  <si>
    <t>Obiettivi</t>
  </si>
  <si>
    <t>Classe obiettivo</t>
  </si>
  <si>
    <t>D</t>
  </si>
  <si>
    <t>C</t>
  </si>
  <si>
    <t>Scostamento da PEFA di gara</t>
  </si>
  <si>
    <t>∑TVa totale delle entrate tariffarie relative alle componenti di costo variabile dopo le detrazioni di cui al. Art. 4.6 Del. 363/2021/R/Rif (PEFA offerta)</t>
  </si>
  <si>
    <t>∑TFa totale delle entrate tariffarie relative alle componenti di costo fisse dopo le detrazioni di cui al. Art. 4.6 Del. 363/2021/R/Rif  (PEFA offerta)</t>
  </si>
  <si>
    <t>∑TVa totale delle entrate tariffarie relative alle componenti di costo variabile dopo le detrazioni di cui al. Art. 4.6 Del. 363/2021/R/Rif (PEFA di gara)</t>
  </si>
  <si>
    <t>∑TFa totale delle entrate tariffarie relative alle componenti di costo fisse dopo le detrazioni di cui al. Art. 4.6 Del. 363/2021/R/Rif (PEFA di gara)</t>
  </si>
  <si>
    <t>∑Ta= ∑TVa + ∑TFa    prima delle detrazioni di cui al. Art. 4.6 Del. 363/2021/R/Rif (PEFA di gara)</t>
  </si>
  <si>
    <t>∑Ta= ∑TVa + ∑TFa    dopo le detrazioni di cui al. Art. 4.6 Del. 363/2021/R/Rif  (PEFA di gara)</t>
  </si>
  <si>
    <t>∑Ta= ∑TVa + ∑TFa    prima delle detrazioni di cui al. Art. 4.6 Del. 363/2021/R/Rif (PEFA offerta)</t>
  </si>
  <si>
    <t>∑Ta= ∑TVa + ∑TFa    dopo le detrazioni di cui al. Art. 4.6 Del. 363/2021/R/Rif (PEFA offerta)</t>
  </si>
  <si>
    <t>Scostamento da PEFA di gara (∑Ta= ∑TVa + ∑TFa dopo le detrazioni di cui al. Art. 4.6 Del. 363/2021/R/Rif)</t>
  </si>
  <si>
    <t>Ta=TVa+TFa dopo distribuzione delta (∑Ta-∑Tmax) (PEFA di gara)</t>
  </si>
  <si>
    <t>Ta=TVa+TFa dopo distribuzione delta (∑Ta-∑Tmax) (PEFA di offerta)</t>
  </si>
  <si>
    <t>Comune di Carbonia</t>
  </si>
  <si>
    <r>
      <t xml:space="preserve">Proventi della vendita di materiale ed energia derivante da rifiuti   </t>
    </r>
    <r>
      <rPr>
        <b/>
        <i/>
        <sz val="11"/>
        <color theme="1"/>
        <rFont val="Century Gothic"/>
        <family val="2"/>
      </rPr>
      <t>AR</t>
    </r>
  </si>
  <si>
    <r>
      <t xml:space="preserve">Ricavi derivanti dai corrispettivi riconosciuti dai sistemi collettivi di compliance   </t>
    </r>
    <r>
      <rPr>
        <b/>
        <i/>
        <sz val="11"/>
        <color theme="1"/>
        <rFont val="Century Gothic"/>
        <family val="2"/>
      </rPr>
      <t>AR</t>
    </r>
    <r>
      <rPr>
        <b/>
        <i/>
        <vertAlign val="subscript"/>
        <sz val="11"/>
        <color theme="1"/>
        <rFont val="Century Gothic"/>
        <family val="2"/>
      </rPr>
      <t>sc</t>
    </r>
    <r>
      <rPr>
        <sz val="11"/>
        <color theme="1"/>
        <rFont val="Century Gothic"/>
        <family val="2"/>
      </rPr>
      <t xml:space="preserve"> </t>
    </r>
    <r>
      <rPr>
        <sz val="11"/>
        <color rgb="FFD10000"/>
        <rFont val="Century Gothic"/>
        <family val="2"/>
      </rPr>
      <t xml:space="preserve"> </t>
    </r>
  </si>
  <si>
    <t>Scostamento da PEFA di gara (∑Ta= ∑TVa + ∑TFa prima delle detrazioni di cui al. Art. 4.6 Del. 363/2021/R/Rif)</t>
  </si>
  <si>
    <t>Totale entrate tariffarie dopo le detrazioni di cui al comma 1.4 della Determina n.2/DRIF/2021 
(PEFA di gara)</t>
  </si>
  <si>
    <t xml:space="preserve">Totale entrate tariffarie dopo le detrazioni di cui al comma 1.4 della Determina n.2/DRIF/2021 
(PEFA di offerta)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</si>
</sst>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0_-;\-* #,##0.0000_-;_-* &quot;-&quot;??_-;_-@_-"/>
    <numFmt numFmtId="167" formatCode="_-* #,##0\ _€_-;\-* #,##0\ _€_-;_-* &quot;-&quot;??\ _€_-;_-@_-"/>
    <numFmt numFmtId="168" formatCode="0.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3" tint="-0.499984740745262"/>
      <name val="Century Gothic"/>
      <family val="2"/>
    </font>
    <font>
      <b/>
      <sz val="11"/>
      <color rgb="FF0070C0"/>
      <name val="Century Gothic"/>
      <family val="2"/>
    </font>
    <font>
      <b/>
      <sz val="11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0"/>
      <name val="Century Gothic"/>
      <family val="2"/>
    </font>
    <font>
      <b/>
      <sz val="11"/>
      <color rgb="FFC00000"/>
      <name val="Century Gothic"/>
      <family val="2"/>
    </font>
    <font>
      <sz val="11"/>
      <color theme="0"/>
      <name val="Century Gothic"/>
      <family val="2"/>
    </font>
    <font>
      <sz val="11"/>
      <color rgb="FFFF0000"/>
      <name val="Century Gothic"/>
      <family val="2"/>
    </font>
    <font>
      <b/>
      <sz val="11"/>
      <color theme="1"/>
      <name val="Century Gothic"/>
      <family val="2"/>
    </font>
    <font>
      <b/>
      <i/>
      <sz val="11"/>
      <color theme="1"/>
      <name val="Century Gothic"/>
      <family val="2"/>
    </font>
    <font>
      <b/>
      <i/>
      <sz val="11"/>
      <name val="Century Gothic"/>
      <family val="2"/>
    </font>
    <font>
      <b/>
      <i/>
      <vertAlign val="superscript"/>
      <sz val="11"/>
      <name val="Century Gothic"/>
      <family val="2"/>
    </font>
    <font>
      <b/>
      <i/>
      <vertAlign val="subscript"/>
      <sz val="11"/>
      <name val="Century Gothic"/>
      <family val="2"/>
    </font>
    <font>
      <b/>
      <i/>
      <vertAlign val="superscript"/>
      <sz val="11"/>
      <color theme="1"/>
      <name val="Century Gothic"/>
      <family val="2"/>
    </font>
    <font>
      <b/>
      <i/>
      <vertAlign val="subscript"/>
      <sz val="11"/>
      <color theme="1"/>
      <name val="Century Gothic"/>
      <family val="2"/>
    </font>
    <font>
      <b/>
      <i/>
      <sz val="11"/>
      <color theme="0"/>
      <name val="Century Gothic"/>
      <family val="2"/>
    </font>
    <font>
      <i/>
      <sz val="11"/>
      <color theme="1"/>
      <name val="Century Gothic"/>
      <family val="2"/>
    </font>
    <font>
      <i/>
      <vertAlign val="subscript"/>
      <sz val="11"/>
      <color theme="1"/>
      <name val="Century Gothic"/>
      <family val="2"/>
    </font>
    <font>
      <i/>
      <sz val="11"/>
      <name val="Century Gothic"/>
      <family val="2"/>
    </font>
    <font>
      <b/>
      <i/>
      <sz val="11"/>
      <color theme="0"/>
      <name val="Calibri"/>
      <family val="2"/>
    </font>
    <font>
      <i/>
      <sz val="11"/>
      <color theme="0"/>
      <name val="Century Gothic"/>
      <family val="2"/>
    </font>
    <font>
      <i/>
      <vertAlign val="subscript"/>
      <sz val="11"/>
      <color theme="0"/>
      <name val="Century Gothic"/>
      <family val="2"/>
    </font>
    <font>
      <b/>
      <i/>
      <vertAlign val="subscript"/>
      <sz val="11"/>
      <color theme="0"/>
      <name val="Century Gothic"/>
      <family val="2"/>
    </font>
    <font>
      <b/>
      <vertAlign val="subscript"/>
      <sz val="11"/>
      <color theme="0"/>
      <name val="Century Gothic"/>
      <family val="2"/>
    </font>
    <font>
      <b/>
      <vertAlign val="superscript"/>
      <sz val="11"/>
      <name val="Century Gothic"/>
      <family val="2"/>
    </font>
    <font>
      <sz val="11"/>
      <color rgb="FFD10000"/>
      <name val="Century Gothic"/>
      <family val="2"/>
    </font>
    <font>
      <b/>
      <sz val="11"/>
      <color theme="5" tint="-0.249977111117893"/>
      <name val="Century Gothic"/>
      <family val="2"/>
    </font>
    <font>
      <sz val="11"/>
      <color theme="5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theme="0"/>
      <name val="Century Gothic"/>
      <family val="2"/>
    </font>
    <font>
      <sz val="12"/>
      <color theme="0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125">
        <bgColor theme="4" tint="-0.249977111117893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4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3" borderId="8" xfId="1" applyNumberFormat="1" applyFont="1" applyFill="1" applyBorder="1" applyAlignment="1" applyProtection="1">
      <alignment horizontal="center" vertical="center"/>
    </xf>
    <xf numFmtId="164" fontId="5" fillId="2" borderId="8" xfId="1" applyNumberFormat="1" applyFont="1" applyFill="1" applyBorder="1" applyAlignment="1" applyProtection="1">
      <alignment horizontal="center" vertical="center"/>
    </xf>
    <xf numFmtId="164" fontId="5" fillId="2" borderId="11" xfId="1" applyNumberFormat="1" applyFont="1" applyFill="1" applyBorder="1" applyAlignment="1" applyProtection="1">
      <alignment horizontal="center" vertical="center"/>
    </xf>
    <xf numFmtId="164" fontId="5" fillId="2" borderId="14" xfId="1" applyNumberFormat="1" applyFont="1" applyFill="1" applyBorder="1" applyAlignment="1" applyProtection="1">
      <alignment horizontal="center" vertical="center"/>
    </xf>
    <xf numFmtId="164" fontId="5" fillId="3" borderId="15" xfId="1" applyNumberFormat="1" applyFont="1" applyFill="1" applyBorder="1" applyAlignment="1" applyProtection="1">
      <alignment horizontal="center" vertical="center"/>
    </xf>
    <xf numFmtId="164" fontId="5" fillId="2" borderId="16" xfId="1" applyNumberFormat="1" applyFont="1" applyFill="1" applyBorder="1" applyAlignment="1" applyProtection="1">
      <alignment horizontal="center" vertical="center"/>
    </xf>
    <xf numFmtId="164" fontId="5" fillId="3" borderId="19" xfId="1" applyNumberFormat="1" applyFont="1" applyFill="1" applyBorder="1" applyAlignment="1" applyProtection="1">
      <alignment horizontal="center" vertical="center"/>
    </xf>
    <xf numFmtId="164" fontId="5" fillId="3" borderId="9" xfId="1" applyNumberFormat="1" applyFont="1" applyFill="1" applyBorder="1" applyAlignment="1" applyProtection="1">
      <alignment horizontal="center" vertical="center"/>
    </xf>
    <xf numFmtId="164" fontId="5" fillId="3" borderId="0" xfId="1" applyNumberFormat="1" applyFont="1" applyFill="1" applyBorder="1" applyAlignment="1" applyProtection="1">
      <alignment horizontal="center" vertical="center"/>
    </xf>
    <xf numFmtId="164" fontId="5" fillId="3" borderId="6" xfId="1" applyNumberFormat="1" applyFont="1" applyFill="1" applyBorder="1" applyAlignment="1" applyProtection="1">
      <alignment horizontal="center"/>
    </xf>
    <xf numFmtId="10" fontId="7" fillId="5" borderId="25" xfId="2" applyNumberFormat="1" applyFont="1" applyFill="1" applyBorder="1" applyAlignment="1" applyProtection="1">
      <alignment horizontal="center" vertical="center"/>
    </xf>
    <xf numFmtId="166" fontId="7" fillId="5" borderId="25" xfId="1" applyNumberFormat="1" applyFont="1" applyFill="1" applyBorder="1" applyAlignment="1" applyProtection="1">
      <alignment vertical="center"/>
    </xf>
    <xf numFmtId="164" fontId="9" fillId="5" borderId="25" xfId="1" applyNumberFormat="1" applyFont="1" applyFill="1" applyBorder="1" applyAlignment="1" applyProtection="1">
      <alignment horizontal="center"/>
    </xf>
    <xf numFmtId="167" fontId="7" fillId="5" borderId="25" xfId="1" applyNumberFormat="1" applyFont="1" applyFill="1" applyBorder="1" applyAlignment="1" applyProtection="1">
      <alignment horizontal="center" vertical="center"/>
    </xf>
    <xf numFmtId="164" fontId="7" fillId="5" borderId="23" xfId="1" applyNumberFormat="1" applyFont="1" applyFill="1" applyBorder="1" applyAlignment="1" applyProtection="1">
      <alignment horizontal="center" vertical="center"/>
    </xf>
    <xf numFmtId="164" fontId="9" fillId="5" borderId="31" xfId="1" applyNumberFormat="1" applyFont="1" applyFill="1" applyBorder="1" applyAlignment="1" applyProtection="1">
      <alignment horizontal="center" vertical="center"/>
    </xf>
    <xf numFmtId="164" fontId="10" fillId="3" borderId="13" xfId="1" applyNumberFormat="1" applyFont="1" applyFill="1" applyBorder="1" applyAlignment="1" applyProtection="1">
      <alignment horizontal="center"/>
    </xf>
    <xf numFmtId="0" fontId="5" fillId="3" borderId="0" xfId="0" applyFont="1" applyFill="1"/>
    <xf numFmtId="164" fontId="5" fillId="3" borderId="23" xfId="1" applyNumberFormat="1" applyFont="1" applyFill="1" applyBorder="1" applyAlignment="1" applyProtection="1">
      <alignment vertical="center"/>
    </xf>
    <xf numFmtId="164" fontId="5" fillId="2" borderId="3" xfId="1" applyNumberFormat="1" applyFont="1" applyFill="1" applyBorder="1" applyAlignment="1" applyProtection="1">
      <alignment horizontal="center" vertical="center"/>
    </xf>
    <xf numFmtId="43" fontId="7" fillId="5" borderId="34" xfId="1" applyFont="1" applyFill="1" applyBorder="1" applyAlignment="1" applyProtection="1">
      <alignment horizontal="center" vertical="center"/>
    </xf>
    <xf numFmtId="165" fontId="7" fillId="5" borderId="3" xfId="2" applyNumberFormat="1" applyFont="1" applyFill="1" applyBorder="1" applyAlignment="1" applyProtection="1">
      <alignment horizontal="center" vertical="center"/>
    </xf>
    <xf numFmtId="164" fontId="7" fillId="5" borderId="3" xfId="1" applyNumberFormat="1" applyFont="1" applyFill="1" applyBorder="1" applyAlignment="1" applyProtection="1">
      <alignment horizontal="center" vertical="center"/>
    </xf>
    <xf numFmtId="49" fontId="7" fillId="5" borderId="3" xfId="2" applyNumberFormat="1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39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7" fillId="5" borderId="12" xfId="0" applyFont="1" applyFill="1" applyBorder="1" applyAlignment="1">
      <alignment vertical="center"/>
    </xf>
    <xf numFmtId="0" fontId="5" fillId="3" borderId="35" xfId="0" applyFont="1" applyFill="1" applyBorder="1"/>
    <xf numFmtId="0" fontId="5" fillId="3" borderId="7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5" fillId="3" borderId="40" xfId="0" applyFont="1" applyFill="1" applyBorder="1" applyAlignment="1">
      <alignment vertical="center"/>
    </xf>
    <xf numFmtId="0" fontId="5" fillId="3" borderId="15" xfId="0" quotePrefix="1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18" fillId="5" borderId="9" xfId="0" applyFont="1" applyFill="1" applyBorder="1" applyAlignment="1">
      <alignment vertical="center"/>
    </xf>
    <xf numFmtId="0" fontId="5" fillId="3" borderId="35" xfId="0" applyFont="1" applyFill="1" applyBorder="1" applyAlignment="1">
      <alignment vertical="center"/>
    </xf>
    <xf numFmtId="0" fontId="8" fillId="3" borderId="35" xfId="0" applyFont="1" applyFill="1" applyBorder="1"/>
    <xf numFmtId="0" fontId="19" fillId="3" borderId="9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0" fontId="5" fillId="3" borderId="4" xfId="0" applyFont="1" applyFill="1" applyBorder="1"/>
    <xf numFmtId="0" fontId="9" fillId="5" borderId="9" xfId="0" applyFont="1" applyFill="1" applyBorder="1" applyAlignment="1">
      <alignment vertical="center"/>
    </xf>
    <xf numFmtId="0" fontId="5" fillId="6" borderId="9" xfId="0" applyFont="1" applyFill="1" applyBorder="1" applyAlignment="1">
      <alignment vertical="center"/>
    </xf>
    <xf numFmtId="0" fontId="7" fillId="5" borderId="41" xfId="0" applyFont="1" applyFill="1" applyBorder="1" applyAlignment="1">
      <alignment vertical="center"/>
    </xf>
    <xf numFmtId="0" fontId="7" fillId="5" borderId="42" xfId="0" applyFont="1" applyFill="1" applyBorder="1" applyAlignment="1">
      <alignment vertical="center"/>
    </xf>
    <xf numFmtId="0" fontId="9" fillId="7" borderId="43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5" fillId="3" borderId="2" xfId="0" applyFont="1" applyFill="1" applyBorder="1"/>
    <xf numFmtId="0" fontId="7" fillId="5" borderId="43" xfId="0" applyFont="1" applyFill="1" applyBorder="1" applyAlignment="1">
      <alignment vertical="center" wrapText="1"/>
    </xf>
    <xf numFmtId="0" fontId="7" fillId="5" borderId="12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vertical="center"/>
    </xf>
    <xf numFmtId="0" fontId="5" fillId="3" borderId="38" xfId="0" applyFont="1" applyFill="1" applyBorder="1"/>
    <xf numFmtId="0" fontId="8" fillId="3" borderId="7" xfId="0" applyFont="1" applyFill="1" applyBorder="1"/>
    <xf numFmtId="0" fontId="7" fillId="5" borderId="43" xfId="0" applyFont="1" applyFill="1" applyBorder="1" applyAlignment="1">
      <alignment vertical="center"/>
    </xf>
    <xf numFmtId="0" fontId="8" fillId="3" borderId="43" xfId="0" applyFont="1" applyFill="1" applyBorder="1" applyAlignment="1">
      <alignment vertical="center"/>
    </xf>
    <xf numFmtId="0" fontId="4" fillId="3" borderId="40" xfId="0" applyFont="1" applyFill="1" applyBorder="1" applyAlignment="1">
      <alignment vertical="center"/>
    </xf>
    <xf numFmtId="0" fontId="7" fillId="5" borderId="32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164" fontId="11" fillId="2" borderId="18" xfId="1" applyNumberFormat="1" applyFont="1" applyFill="1" applyBorder="1" applyAlignment="1" applyProtection="1">
      <alignment horizontal="center" vertical="center"/>
    </xf>
    <xf numFmtId="164" fontId="11" fillId="2" borderId="17" xfId="1" applyNumberFormat="1" applyFont="1" applyFill="1" applyBorder="1" applyAlignment="1" applyProtection="1">
      <alignment horizontal="center" vertical="center"/>
    </xf>
    <xf numFmtId="164" fontId="11" fillId="2" borderId="15" xfId="1" applyNumberFormat="1" applyFont="1" applyFill="1" applyBorder="1" applyAlignment="1" applyProtection="1">
      <alignment horizontal="center" vertical="center"/>
    </xf>
    <xf numFmtId="164" fontId="5" fillId="0" borderId="15" xfId="1" applyNumberFormat="1" applyFont="1" applyFill="1" applyBorder="1" applyAlignment="1" applyProtection="1">
      <alignment horizontal="center" vertical="center"/>
    </xf>
    <xf numFmtId="168" fontId="7" fillId="5" borderId="31" xfId="1" applyNumberFormat="1" applyFont="1" applyFill="1" applyBorder="1" applyAlignment="1" applyProtection="1">
      <alignment horizontal="right" vertical="center"/>
    </xf>
    <xf numFmtId="164" fontId="5" fillId="2" borderId="18" xfId="1" applyNumberFormat="1" applyFont="1" applyFill="1" applyBorder="1" applyAlignment="1" applyProtection="1">
      <alignment horizontal="center" vertical="center"/>
    </xf>
    <xf numFmtId="164" fontId="7" fillId="5" borderId="8" xfId="1" applyNumberFormat="1" applyFont="1" applyFill="1" applyBorder="1" applyAlignment="1" applyProtection="1">
      <alignment horizontal="center" vertical="center"/>
    </xf>
    <xf numFmtId="164" fontId="7" fillId="5" borderId="11" xfId="1" applyNumberFormat="1" applyFont="1" applyFill="1" applyBorder="1" applyAlignment="1" applyProtection="1">
      <alignment horizontal="center" vertical="center"/>
    </xf>
    <xf numFmtId="0" fontId="9" fillId="5" borderId="9" xfId="0" applyFont="1" applyFill="1" applyBorder="1" applyAlignment="1" applyProtection="1">
      <alignment vertical="center"/>
      <protection locked="0"/>
    </xf>
    <xf numFmtId="164" fontId="5" fillId="9" borderId="8" xfId="1" applyNumberFormat="1" applyFont="1" applyFill="1" applyBorder="1" applyAlignment="1" applyProtection="1">
      <alignment horizontal="center" vertical="center"/>
      <protection locked="0"/>
    </xf>
    <xf numFmtId="164" fontId="5" fillId="9" borderId="40" xfId="1" applyNumberFormat="1" applyFont="1" applyFill="1" applyBorder="1" applyAlignment="1" applyProtection="1">
      <alignment horizontal="center" vertical="center"/>
      <protection locked="0"/>
    </xf>
    <xf numFmtId="164" fontId="5" fillId="9" borderId="39" xfId="1" applyNumberFormat="1" applyFont="1" applyFill="1" applyBorder="1" applyAlignment="1" applyProtection="1">
      <alignment horizontal="center" vertical="center"/>
      <protection locked="0"/>
    </xf>
    <xf numFmtId="164" fontId="5" fillId="9" borderId="15" xfId="1" applyNumberFormat="1" applyFont="1" applyFill="1" applyBorder="1" applyAlignment="1" applyProtection="1">
      <alignment horizontal="center" vertical="center"/>
      <protection locked="0"/>
    </xf>
    <xf numFmtId="164" fontId="5" fillId="9" borderId="19" xfId="1" applyNumberFormat="1" applyFont="1" applyFill="1" applyBorder="1" applyAlignment="1" applyProtection="1">
      <alignment horizontal="center" vertical="center"/>
      <protection locked="0"/>
    </xf>
    <xf numFmtId="0" fontId="13" fillId="3" borderId="7" xfId="0" applyFont="1" applyFill="1" applyBorder="1" applyAlignment="1">
      <alignment vertical="center"/>
    </xf>
    <xf numFmtId="0" fontId="18" fillId="5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29" fillId="3" borderId="44" xfId="0" applyFont="1" applyFill="1" applyBorder="1"/>
    <xf numFmtId="164" fontId="29" fillId="3" borderId="1" xfId="1" applyNumberFormat="1" applyFont="1" applyFill="1" applyBorder="1" applyAlignment="1" applyProtection="1">
      <alignment horizontal="center"/>
    </xf>
    <xf numFmtId="164" fontId="29" fillId="3" borderId="43" xfId="1" applyNumberFormat="1" applyFont="1" applyFill="1" applyBorder="1" applyAlignment="1" applyProtection="1">
      <alignment horizontal="center"/>
    </xf>
    <xf numFmtId="164" fontId="29" fillId="3" borderId="3" xfId="1" applyNumberFormat="1" applyFont="1" applyFill="1" applyBorder="1" applyAlignment="1" applyProtection="1">
      <alignment horizontal="center"/>
    </xf>
    <xf numFmtId="0" fontId="30" fillId="0" borderId="0" xfId="0" applyFont="1"/>
    <xf numFmtId="0" fontId="7" fillId="5" borderId="8" xfId="0" applyFont="1" applyFill="1" applyBorder="1" applyAlignment="1">
      <alignment vertical="center" wrapText="1"/>
    </xf>
    <xf numFmtId="164" fontId="5" fillId="3" borderId="46" xfId="1" applyNumberFormat="1" applyFont="1" applyFill="1" applyBorder="1" applyAlignment="1" applyProtection="1">
      <alignment vertical="center"/>
    </xf>
    <xf numFmtId="0" fontId="5" fillId="0" borderId="15" xfId="0" applyFont="1" applyFill="1" applyBorder="1" applyAlignment="1">
      <alignment vertical="center"/>
    </xf>
    <xf numFmtId="164" fontId="4" fillId="10" borderId="9" xfId="1" applyNumberFormat="1" applyFont="1" applyFill="1" applyBorder="1" applyAlignment="1" applyProtection="1">
      <alignment horizontal="center" vertical="center"/>
    </xf>
    <xf numFmtId="164" fontId="5" fillId="0" borderId="8" xfId="1" applyNumberFormat="1" applyFont="1" applyFill="1" applyBorder="1" applyAlignment="1" applyProtection="1">
      <alignment horizontal="center" vertical="center"/>
    </xf>
    <xf numFmtId="164" fontId="4" fillId="3" borderId="7" xfId="1" applyNumberFormat="1" applyFont="1" applyFill="1" applyBorder="1" applyAlignment="1" applyProtection="1">
      <alignment horizontal="center" vertical="center"/>
    </xf>
    <xf numFmtId="164" fontId="7" fillId="5" borderId="12" xfId="1" applyNumberFormat="1" applyFont="1" applyFill="1" applyBorder="1" applyAlignment="1" applyProtection="1">
      <alignment horizontal="center" vertical="center"/>
    </xf>
    <xf numFmtId="164" fontId="4" fillId="10" borderId="7" xfId="1" applyNumberFormat="1" applyFont="1" applyFill="1" applyBorder="1" applyAlignment="1" applyProtection="1">
      <alignment horizontal="center" vertical="center"/>
    </xf>
    <xf numFmtId="0" fontId="13" fillId="10" borderId="43" xfId="0" applyFont="1" applyFill="1" applyBorder="1" applyAlignment="1">
      <alignment vertical="center" wrapText="1"/>
    </xf>
    <xf numFmtId="0" fontId="29" fillId="3" borderId="43" xfId="0" applyFont="1" applyFill="1" applyBorder="1"/>
    <xf numFmtId="0" fontId="31" fillId="0" borderId="0" xfId="0" applyFont="1"/>
    <xf numFmtId="0" fontId="32" fillId="5" borderId="12" xfId="0" applyFont="1" applyFill="1" applyBorder="1" applyAlignment="1">
      <alignment vertical="center"/>
    </xf>
    <xf numFmtId="164" fontId="33" fillId="5" borderId="26" xfId="1" applyNumberFormat="1" applyFont="1" applyFill="1" applyBorder="1" applyAlignment="1" applyProtection="1">
      <alignment horizontal="center" vertical="center"/>
    </xf>
    <xf numFmtId="164" fontId="33" fillId="5" borderId="27" xfId="1" applyNumberFormat="1" applyFont="1" applyFill="1" applyBorder="1" applyAlignment="1" applyProtection="1">
      <alignment horizontal="center" vertical="center"/>
    </xf>
    <xf numFmtId="164" fontId="32" fillId="5" borderId="31" xfId="1" applyNumberFormat="1" applyFont="1" applyFill="1" applyBorder="1" applyAlignment="1" applyProtection="1">
      <alignment horizontal="center" vertical="center"/>
    </xf>
    <xf numFmtId="0" fontId="32" fillId="10" borderId="43" xfId="0" applyFont="1" applyFill="1" applyBorder="1" applyAlignment="1">
      <alignment vertical="center" wrapText="1"/>
    </xf>
    <xf numFmtId="164" fontId="32" fillId="10" borderId="1" xfId="1" applyNumberFormat="1" applyFont="1" applyFill="1" applyBorder="1" applyAlignment="1" applyProtection="1">
      <alignment horizontal="center"/>
    </xf>
    <xf numFmtId="164" fontId="32" fillId="10" borderId="43" xfId="1" applyNumberFormat="1" applyFont="1" applyFill="1" applyBorder="1" applyAlignment="1" applyProtection="1">
      <alignment horizontal="center"/>
    </xf>
    <xf numFmtId="164" fontId="32" fillId="10" borderId="3" xfId="1" applyNumberFormat="1" applyFont="1" applyFill="1" applyBorder="1" applyAlignment="1" applyProtection="1">
      <alignment horizontal="center"/>
    </xf>
    <xf numFmtId="0" fontId="34" fillId="7" borderId="8" xfId="0" applyFont="1" applyFill="1" applyBorder="1" applyAlignment="1">
      <alignment vertical="center" wrapText="1"/>
    </xf>
    <xf numFmtId="164" fontId="34" fillId="7" borderId="34" xfId="1" applyNumberFormat="1" applyFont="1" applyFill="1" applyBorder="1" applyAlignment="1" applyProtection="1">
      <alignment horizontal="center" vertical="center"/>
    </xf>
    <xf numFmtId="164" fontId="5" fillId="0" borderId="40" xfId="1" applyNumberFormat="1" applyFont="1" applyFill="1" applyBorder="1" applyAlignment="1" applyProtection="1">
      <alignment horizontal="center" vertical="center"/>
    </xf>
    <xf numFmtId="164" fontId="5" fillId="0" borderId="20" xfId="1" applyNumberFormat="1" applyFont="1" applyFill="1" applyBorder="1" applyAlignment="1" applyProtection="1">
      <alignment horizontal="center" vertical="center"/>
    </xf>
    <xf numFmtId="164" fontId="5" fillId="0" borderId="9" xfId="1" applyNumberFormat="1" applyFont="1" applyFill="1" applyBorder="1" applyAlignment="1" applyProtection="1">
      <alignment horizontal="center" vertical="center"/>
    </xf>
    <xf numFmtId="167" fontId="5" fillId="0" borderId="25" xfId="1" applyNumberFormat="1" applyFont="1" applyFill="1" applyBorder="1" applyAlignment="1" applyProtection="1">
      <alignment horizontal="center" vertical="center"/>
    </xf>
    <xf numFmtId="164" fontId="4" fillId="0" borderId="22" xfId="1" applyNumberFormat="1" applyFont="1" applyFill="1" applyBorder="1" applyAlignment="1" applyProtection="1">
      <alignment horizontal="center" vertical="center"/>
    </xf>
    <xf numFmtId="164" fontId="4" fillId="0" borderId="24" xfId="1" applyNumberFormat="1" applyFont="1" applyFill="1" applyBorder="1" applyAlignment="1" applyProtection="1">
      <alignment horizontal="center" vertical="center"/>
    </xf>
    <xf numFmtId="0" fontId="13" fillId="10" borderId="43" xfId="0" applyFont="1" applyFill="1" applyBorder="1" applyAlignment="1">
      <alignment vertical="center"/>
    </xf>
    <xf numFmtId="2" fontId="6" fillId="0" borderId="8" xfId="0" applyNumberFormat="1" applyFont="1" applyFill="1" applyBorder="1" applyAlignment="1" applyProtection="1">
      <alignment horizontal="center" vertical="center"/>
    </xf>
    <xf numFmtId="2" fontId="5" fillId="3" borderId="8" xfId="0" applyNumberFormat="1" applyFont="1" applyFill="1" applyBorder="1" applyAlignment="1" applyProtection="1">
      <alignment horizontal="center" vertical="center"/>
    </xf>
    <xf numFmtId="43" fontId="6" fillId="0" borderId="8" xfId="0" applyNumberFormat="1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2" fontId="5" fillId="0" borderId="8" xfId="0" applyNumberFormat="1" applyFont="1" applyBorder="1" applyAlignment="1" applyProtection="1">
      <alignment horizontal="center" vertical="center"/>
    </xf>
    <xf numFmtId="43" fontId="6" fillId="3" borderId="8" xfId="0" applyNumberFormat="1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Protection="1"/>
    <xf numFmtId="0" fontId="8" fillId="3" borderId="0" xfId="0" applyFont="1" applyFill="1" applyAlignment="1" applyProtection="1">
      <alignment horizontal="center"/>
    </xf>
    <xf numFmtId="0" fontId="8" fillId="3" borderId="13" xfId="0" applyFont="1" applyFill="1" applyBorder="1" applyAlignment="1" applyProtection="1">
      <alignment horizontal="center"/>
    </xf>
    <xf numFmtId="0" fontId="5" fillId="4" borderId="21" xfId="0" applyFont="1" applyFill="1" applyBorder="1" applyAlignment="1" applyProtection="1">
      <alignment horizontal="center" vertical="center"/>
    </xf>
    <xf numFmtId="0" fontId="5" fillId="4" borderId="22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26" xfId="0" applyFont="1" applyFill="1" applyBorder="1" applyAlignment="1" applyProtection="1">
      <alignment horizontal="center" vertical="center"/>
    </xf>
    <xf numFmtId="0" fontId="5" fillId="4" borderId="27" xfId="0" applyFont="1" applyFill="1" applyBorder="1" applyAlignment="1" applyProtection="1">
      <alignment horizontal="center" vertical="center"/>
    </xf>
    <xf numFmtId="0" fontId="5" fillId="3" borderId="13" xfId="0" applyFont="1" applyFill="1" applyBorder="1" applyProtection="1"/>
    <xf numFmtId="2" fontId="5" fillId="0" borderId="28" xfId="0" applyNumberFormat="1" applyFont="1" applyBorder="1" applyAlignment="1" applyProtection="1">
      <alignment horizontal="center" vertical="center"/>
    </xf>
    <xf numFmtId="0" fontId="5" fillId="4" borderId="29" xfId="0" applyFont="1" applyFill="1" applyBorder="1" applyAlignment="1" applyProtection="1">
      <alignment horizontal="center" vertical="center"/>
    </xf>
    <xf numFmtId="2" fontId="5" fillId="0" borderId="25" xfId="0" applyNumberFormat="1" applyFont="1" applyBorder="1" applyAlignment="1" applyProtection="1">
      <alignment horizontal="center" vertical="center"/>
    </xf>
    <xf numFmtId="2" fontId="7" fillId="5" borderId="30" xfId="0" applyNumberFormat="1" applyFont="1" applyFill="1" applyBorder="1" applyAlignment="1" applyProtection="1">
      <alignment horizontal="center" vertical="center"/>
    </xf>
    <xf numFmtId="2" fontId="7" fillId="5" borderId="31" xfId="0" applyNumberFormat="1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/>
    </xf>
    <xf numFmtId="10" fontId="5" fillId="0" borderId="25" xfId="0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/>
    </xf>
    <xf numFmtId="0" fontId="5" fillId="3" borderId="13" xfId="0" applyFont="1" applyFill="1" applyBorder="1" applyAlignment="1" applyProtection="1">
      <alignment horizontal="center"/>
    </xf>
    <xf numFmtId="164" fontId="4" fillId="10" borderId="21" xfId="1" applyNumberFormat="1" applyFont="1" applyFill="1" applyBorder="1" applyAlignment="1" applyProtection="1">
      <alignment horizontal="center" vertical="center"/>
    </xf>
    <xf numFmtId="164" fontId="4" fillId="10" borderId="10" xfId="1" applyNumberFormat="1" applyFont="1" applyFill="1" applyBorder="1" applyAlignment="1" applyProtection="1">
      <alignment horizontal="center" vertical="center"/>
    </xf>
    <xf numFmtId="0" fontId="5" fillId="3" borderId="0" xfId="0" applyFont="1" applyFill="1" applyProtection="1"/>
    <xf numFmtId="0" fontId="5" fillId="4" borderId="45" xfId="0" applyFont="1" applyFill="1" applyBorder="1" applyAlignment="1" applyProtection="1">
      <alignment horizontal="center" vertical="center"/>
    </xf>
    <xf numFmtId="0" fontId="35" fillId="11" borderId="47" xfId="0" applyFont="1" applyFill="1" applyBorder="1" applyAlignment="1" applyProtection="1">
      <alignment horizontal="center" vertical="center"/>
    </xf>
    <xf numFmtId="0" fontId="5" fillId="6" borderId="1" xfId="0" applyFont="1" applyFill="1" applyBorder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/>
    </xf>
    <xf numFmtId="0" fontId="8" fillId="3" borderId="0" xfId="0" applyFont="1" applyFill="1" applyAlignment="1" applyProtection="1">
      <alignment horizontal="center" vertical="center"/>
    </xf>
    <xf numFmtId="0" fontId="11" fillId="3" borderId="0" xfId="0" applyFont="1" applyFill="1" applyAlignment="1" applyProtection="1">
      <alignment horizontal="center" vertical="center"/>
    </xf>
    <xf numFmtId="0" fontId="5" fillId="6" borderId="4" xfId="0" applyFont="1" applyFill="1" applyBorder="1" applyAlignment="1" applyProtection="1">
      <alignment horizontal="center" vertical="center"/>
    </xf>
    <xf numFmtId="0" fontId="5" fillId="6" borderId="6" xfId="0" applyFont="1" applyFill="1" applyBorder="1" applyAlignment="1" applyProtection="1">
      <alignment horizontal="center" vertical="center"/>
    </xf>
    <xf numFmtId="0" fontId="5" fillId="6" borderId="35" xfId="0" applyFont="1" applyFill="1" applyBorder="1" applyAlignment="1" applyProtection="1">
      <alignment horizontal="center" vertical="center"/>
    </xf>
    <xf numFmtId="0" fontId="5" fillId="6" borderId="13" xfId="0" applyFont="1" applyFill="1" applyBorder="1" applyAlignment="1" applyProtection="1">
      <alignment horizontal="center" vertical="center"/>
    </xf>
    <xf numFmtId="0" fontId="5" fillId="6" borderId="37" xfId="0" applyFont="1" applyFill="1" applyBorder="1" applyAlignment="1" applyProtection="1">
      <alignment horizontal="center" vertical="center"/>
    </xf>
    <xf numFmtId="0" fontId="5" fillId="6" borderId="36" xfId="0" applyFont="1" applyFill="1" applyBorder="1" applyAlignment="1" applyProtection="1">
      <alignment horizontal="center" vertical="center"/>
    </xf>
    <xf numFmtId="164" fontId="4" fillId="9" borderId="7" xfId="1" applyNumberFormat="1" applyFont="1" applyFill="1" applyBorder="1" applyAlignment="1" applyProtection="1">
      <alignment horizontal="center" vertical="center"/>
      <protection locked="0"/>
    </xf>
    <xf numFmtId="164" fontId="5" fillId="0" borderId="14" xfId="1" applyNumberFormat="1" applyFont="1" applyFill="1" applyBorder="1" applyAlignment="1" applyProtection="1">
      <alignment horizontal="center"/>
    </xf>
    <xf numFmtId="164" fontId="5" fillId="0" borderId="36" xfId="1" applyNumberFormat="1" applyFont="1" applyFill="1" applyBorder="1" applyAlignment="1" applyProtection="1">
      <alignment horizontal="center"/>
    </xf>
    <xf numFmtId="9" fontId="5" fillId="9" borderId="23" xfId="2" applyFont="1" applyFill="1" applyBorder="1" applyAlignment="1" applyProtection="1">
      <alignment horizontal="center" vertical="center"/>
      <protection locked="0"/>
    </xf>
    <xf numFmtId="43" fontId="6" fillId="9" borderId="25" xfId="1" applyFont="1" applyFill="1" applyBorder="1" applyAlignment="1" applyProtection="1">
      <alignment horizontal="center" vertical="center"/>
      <protection locked="0"/>
    </xf>
    <xf numFmtId="43" fontId="5" fillId="9" borderId="25" xfId="0" applyNumberFormat="1" applyFont="1" applyFill="1" applyBorder="1" applyAlignment="1" applyProtection="1">
      <alignment horizontal="center" vertical="center"/>
      <protection locked="0"/>
    </xf>
    <xf numFmtId="0" fontId="19" fillId="0" borderId="7" xfId="0" applyFont="1" applyFill="1" applyBorder="1" applyAlignment="1">
      <alignment vertical="center"/>
    </xf>
    <xf numFmtId="165" fontId="5" fillId="0" borderId="23" xfId="2" applyNumberFormat="1" applyFont="1" applyFill="1" applyBorder="1" applyAlignment="1" applyProtection="1">
      <alignment horizontal="center" vertical="center"/>
    </xf>
    <xf numFmtId="0" fontId="5" fillId="0" borderId="21" xfId="0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/>
    </xf>
    <xf numFmtId="164" fontId="5" fillId="0" borderId="32" xfId="1" applyNumberFormat="1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center" vertical="center"/>
    </xf>
    <xf numFmtId="164" fontId="5" fillId="0" borderId="12" xfId="1" applyNumberFormat="1" applyFont="1" applyFill="1" applyBorder="1" applyAlignment="1" applyProtection="1">
      <alignment horizontal="center" vertical="center"/>
    </xf>
    <xf numFmtId="164" fontId="5" fillId="0" borderId="33" xfId="1" applyNumberFormat="1" applyFont="1" applyFill="1" applyBorder="1" applyAlignment="1" applyProtection="1">
      <alignment horizontal="center" vertical="center"/>
    </xf>
    <xf numFmtId="164" fontId="5" fillId="0" borderId="3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Protection="1"/>
  </cellXfs>
  <cellStyles count="3">
    <cellStyle name="Migliaia" xfId="1" builtinId="3"/>
    <cellStyle name="Normale" xfId="0" builtinId="0"/>
    <cellStyle name="Percentuale" xfId="2" builtinId="5"/>
  </cellStyles>
  <dxfs count="32"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6" tint="0.79998168889431442"/>
        </patternFill>
      </fill>
    </dxf>
  </dxfs>
  <tableStyles count="0" defaultTableStyle="TableStyleMedium2" defaultPivotStyle="PivotStyleLight16"/>
  <colors>
    <mruColors>
      <color rgb="FFCC0066"/>
      <color rgb="FF97BAFF"/>
      <color rgb="FF99C6FD"/>
      <color rgb="FF97D2FF"/>
      <color rgb="FF2DA5FF"/>
      <color rgb="FF199CFF"/>
      <color rgb="FFFF0066"/>
      <color rgb="FFFFC5DC"/>
      <color rgb="FFFF85B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580C7-5FF2-4EAC-9728-E04D2323BBFC}">
  <sheetPr>
    <pageSetUpPr fitToPage="1"/>
  </sheetPr>
  <dimension ref="B4:AB121"/>
  <sheetViews>
    <sheetView tabSelected="1" view="pageLayout" zoomScale="70" zoomScaleNormal="85" zoomScalePageLayoutView="70" workbookViewId="0">
      <selection activeCell="E8" sqref="E8"/>
    </sheetView>
  </sheetViews>
  <sheetFormatPr defaultRowHeight="15" x14ac:dyDescent="0.25"/>
  <cols>
    <col min="1" max="1" width="5" customWidth="1"/>
    <col min="2" max="3" width="8.7109375" hidden="1" customWidth="1"/>
    <col min="4" max="4" width="118.42578125" customWidth="1"/>
    <col min="5" max="28" width="30.5703125" customWidth="1"/>
  </cols>
  <sheetData>
    <row r="4" spans="4:28" ht="15.75" thickBot="1" x14ac:dyDescent="0.3"/>
    <row r="5" spans="4:28" ht="15.75" thickBot="1" x14ac:dyDescent="0.3">
      <c r="E5" s="82">
        <v>2026</v>
      </c>
      <c r="F5" s="83"/>
      <c r="G5" s="84"/>
      <c r="H5" s="82">
        <v>2027</v>
      </c>
      <c r="I5" s="83"/>
      <c r="J5" s="84"/>
      <c r="K5" s="82">
        <v>2028</v>
      </c>
      <c r="L5" s="83"/>
      <c r="M5" s="84"/>
      <c r="N5" s="82">
        <v>2029</v>
      </c>
      <c r="O5" s="83"/>
      <c r="P5" s="84"/>
      <c r="Q5" s="82">
        <v>2030</v>
      </c>
      <c r="R5" s="83"/>
      <c r="S5" s="84"/>
      <c r="T5" s="82">
        <v>2031</v>
      </c>
      <c r="U5" s="83"/>
      <c r="V5" s="84"/>
      <c r="W5" s="82">
        <v>2032</v>
      </c>
      <c r="X5" s="83"/>
      <c r="Y5" s="84"/>
      <c r="Z5" s="82">
        <v>2033</v>
      </c>
      <c r="AA5" s="83"/>
      <c r="AB5" s="84"/>
    </row>
    <row r="6" spans="4:28" ht="15.75" thickBot="1" x14ac:dyDescent="0.3">
      <c r="D6" s="27"/>
      <c r="E6" s="85" t="s">
        <v>96</v>
      </c>
      <c r="F6" s="86"/>
      <c r="G6" s="87"/>
      <c r="H6" s="85" t="s">
        <v>96</v>
      </c>
      <c r="I6" s="86"/>
      <c r="J6" s="87"/>
      <c r="K6" s="85" t="s">
        <v>96</v>
      </c>
      <c r="L6" s="86"/>
      <c r="M6" s="87"/>
      <c r="N6" s="85" t="s">
        <v>96</v>
      </c>
      <c r="O6" s="86"/>
      <c r="P6" s="87"/>
      <c r="Q6" s="85" t="s">
        <v>96</v>
      </c>
      <c r="R6" s="86"/>
      <c r="S6" s="87"/>
      <c r="T6" s="85" t="s">
        <v>96</v>
      </c>
      <c r="U6" s="86"/>
      <c r="V6" s="87"/>
      <c r="W6" s="85" t="s">
        <v>96</v>
      </c>
      <c r="X6" s="86"/>
      <c r="Y6" s="87"/>
      <c r="Z6" s="85" t="s">
        <v>96</v>
      </c>
      <c r="AA6" s="86"/>
      <c r="AB6" s="87"/>
    </row>
    <row r="7" spans="4:28" ht="28.5" x14ac:dyDescent="0.25">
      <c r="D7" s="28"/>
      <c r="E7" s="1" t="s">
        <v>0</v>
      </c>
      <c r="F7" s="1" t="s">
        <v>1</v>
      </c>
      <c r="G7" s="2" t="s">
        <v>2</v>
      </c>
      <c r="H7" s="1" t="s">
        <v>0</v>
      </c>
      <c r="I7" s="1" t="s">
        <v>1</v>
      </c>
      <c r="J7" s="2" t="s">
        <v>2</v>
      </c>
      <c r="K7" s="1" t="s">
        <v>0</v>
      </c>
      <c r="L7" s="1" t="s">
        <v>1</v>
      </c>
      <c r="M7" s="2" t="s">
        <v>2</v>
      </c>
      <c r="N7" s="1" t="s">
        <v>0</v>
      </c>
      <c r="O7" s="1" t="s">
        <v>1</v>
      </c>
      <c r="P7" s="2" t="s">
        <v>2</v>
      </c>
      <c r="Q7" s="1" t="s">
        <v>0</v>
      </c>
      <c r="R7" s="1" t="s">
        <v>1</v>
      </c>
      <c r="S7" s="2" t="s">
        <v>2</v>
      </c>
      <c r="T7" s="1" t="s">
        <v>0</v>
      </c>
      <c r="U7" s="1" t="s">
        <v>1</v>
      </c>
      <c r="V7" s="2" t="s">
        <v>2</v>
      </c>
      <c r="W7" s="1" t="s">
        <v>0</v>
      </c>
      <c r="X7" s="1" t="s">
        <v>1</v>
      </c>
      <c r="Y7" s="2" t="s">
        <v>2</v>
      </c>
      <c r="Z7" s="1" t="s">
        <v>0</v>
      </c>
      <c r="AA7" s="1" t="s">
        <v>1</v>
      </c>
      <c r="AB7" s="2" t="s">
        <v>2</v>
      </c>
    </row>
    <row r="8" spans="4:28" ht="16.5" x14ac:dyDescent="0.25">
      <c r="D8" s="29" t="s">
        <v>3</v>
      </c>
      <c r="E8" s="75"/>
      <c r="F8" s="101">
        <v>0</v>
      </c>
      <c r="G8" s="4">
        <f>E8+F8</f>
        <v>0</v>
      </c>
      <c r="H8" s="75"/>
      <c r="I8" s="101">
        <v>0</v>
      </c>
      <c r="J8" s="4">
        <f>H8+I8</f>
        <v>0</v>
      </c>
      <c r="K8" s="75"/>
      <c r="L8" s="101">
        <v>0</v>
      </c>
      <c r="M8" s="4">
        <f>K8+L8</f>
        <v>0</v>
      </c>
      <c r="N8" s="75"/>
      <c r="O8" s="101">
        <v>0</v>
      </c>
      <c r="P8" s="4">
        <f>N8+O8</f>
        <v>0</v>
      </c>
      <c r="Q8" s="75"/>
      <c r="R8" s="101">
        <v>0</v>
      </c>
      <c r="S8" s="4">
        <f>Q8+R8</f>
        <v>0</v>
      </c>
      <c r="T8" s="75"/>
      <c r="U8" s="101">
        <v>0</v>
      </c>
      <c r="V8" s="4">
        <f>T8+U8</f>
        <v>0</v>
      </c>
      <c r="W8" s="75"/>
      <c r="X8" s="101">
        <v>0</v>
      </c>
      <c r="Y8" s="4">
        <f>W8+X8</f>
        <v>0</v>
      </c>
      <c r="Z8" s="75"/>
      <c r="AA8" s="101">
        <v>0</v>
      </c>
      <c r="AB8" s="4">
        <f>Z8+AA8</f>
        <v>0</v>
      </c>
    </row>
    <row r="9" spans="4:28" ht="16.5" x14ac:dyDescent="0.25">
      <c r="D9" s="29" t="s">
        <v>4</v>
      </c>
      <c r="E9" s="75"/>
      <c r="F9" s="101">
        <v>494041</v>
      </c>
      <c r="G9" s="4">
        <f t="shared" ref="G9:G14" si="0">E9+F9</f>
        <v>494041</v>
      </c>
      <c r="H9" s="75"/>
      <c r="I9" s="101">
        <v>494041</v>
      </c>
      <c r="J9" s="4">
        <f t="shared" ref="J9:J14" si="1">H9+I9</f>
        <v>494041</v>
      </c>
      <c r="K9" s="75"/>
      <c r="L9" s="101">
        <v>494041</v>
      </c>
      <c r="M9" s="4">
        <f t="shared" ref="M9:M14" si="2">K9+L9</f>
        <v>494041</v>
      </c>
      <c r="N9" s="75"/>
      <c r="O9" s="101">
        <v>494041</v>
      </c>
      <c r="P9" s="4">
        <f t="shared" ref="P9:P14" si="3">N9+O9</f>
        <v>494041</v>
      </c>
      <c r="Q9" s="75"/>
      <c r="R9" s="101">
        <v>494041</v>
      </c>
      <c r="S9" s="4">
        <f t="shared" ref="S9:S14" si="4">Q9+R9</f>
        <v>494041</v>
      </c>
      <c r="T9" s="75"/>
      <c r="U9" s="101">
        <v>494041</v>
      </c>
      <c r="V9" s="4">
        <f t="shared" ref="V9:V14" si="5">T9+U9</f>
        <v>494041</v>
      </c>
      <c r="W9" s="75"/>
      <c r="X9" s="101">
        <v>494041</v>
      </c>
      <c r="Y9" s="4">
        <f t="shared" ref="Y9:Y14" si="6">W9+X9</f>
        <v>494041</v>
      </c>
      <c r="Z9" s="75"/>
      <c r="AA9" s="101">
        <v>494041</v>
      </c>
      <c r="AB9" s="4">
        <f t="shared" ref="AB9:AB14" si="7">Z9+AA9</f>
        <v>494041</v>
      </c>
    </row>
    <row r="10" spans="4:28" ht="16.5" x14ac:dyDescent="0.25">
      <c r="D10" s="29" t="s">
        <v>5</v>
      </c>
      <c r="E10" s="75"/>
      <c r="F10" s="101">
        <v>702707</v>
      </c>
      <c r="G10" s="4">
        <f t="shared" si="0"/>
        <v>702707</v>
      </c>
      <c r="H10" s="75"/>
      <c r="I10" s="101">
        <v>702707</v>
      </c>
      <c r="J10" s="4">
        <f t="shared" si="1"/>
        <v>702707</v>
      </c>
      <c r="K10" s="75"/>
      <c r="L10" s="101">
        <v>702707</v>
      </c>
      <c r="M10" s="4">
        <f t="shared" si="2"/>
        <v>702707</v>
      </c>
      <c r="N10" s="75"/>
      <c r="O10" s="101">
        <v>702707</v>
      </c>
      <c r="P10" s="4">
        <f t="shared" si="3"/>
        <v>702707</v>
      </c>
      <c r="Q10" s="75"/>
      <c r="R10" s="101">
        <v>702707</v>
      </c>
      <c r="S10" s="4">
        <f t="shared" si="4"/>
        <v>702707</v>
      </c>
      <c r="T10" s="75"/>
      <c r="U10" s="101">
        <v>702707</v>
      </c>
      <c r="V10" s="4">
        <f t="shared" si="5"/>
        <v>702707</v>
      </c>
      <c r="W10" s="75"/>
      <c r="X10" s="101">
        <v>702707</v>
      </c>
      <c r="Y10" s="4">
        <f t="shared" si="6"/>
        <v>702707</v>
      </c>
      <c r="Z10" s="75"/>
      <c r="AA10" s="101">
        <v>702707</v>
      </c>
      <c r="AB10" s="4">
        <f t="shared" si="7"/>
        <v>702707</v>
      </c>
    </row>
    <row r="11" spans="4:28" ht="16.5" x14ac:dyDescent="0.25">
      <c r="D11" s="29" t="s">
        <v>6</v>
      </c>
      <c r="E11" s="75"/>
      <c r="F11" s="101">
        <v>0</v>
      </c>
      <c r="G11" s="4">
        <f t="shared" si="0"/>
        <v>0</v>
      </c>
      <c r="H11" s="75"/>
      <c r="I11" s="101">
        <v>0</v>
      </c>
      <c r="J11" s="4">
        <f t="shared" si="1"/>
        <v>0</v>
      </c>
      <c r="K11" s="75"/>
      <c r="L11" s="101">
        <v>0</v>
      </c>
      <c r="M11" s="4">
        <f t="shared" si="2"/>
        <v>0</v>
      </c>
      <c r="N11" s="75"/>
      <c r="O11" s="101">
        <v>0</v>
      </c>
      <c r="P11" s="4">
        <f t="shared" si="3"/>
        <v>0</v>
      </c>
      <c r="Q11" s="75"/>
      <c r="R11" s="101">
        <v>0</v>
      </c>
      <c r="S11" s="4">
        <f t="shared" si="4"/>
        <v>0</v>
      </c>
      <c r="T11" s="75"/>
      <c r="U11" s="101">
        <v>0</v>
      </c>
      <c r="V11" s="4">
        <f t="shared" si="5"/>
        <v>0</v>
      </c>
      <c r="W11" s="75"/>
      <c r="X11" s="101">
        <v>0</v>
      </c>
      <c r="Y11" s="4">
        <f t="shared" si="6"/>
        <v>0</v>
      </c>
      <c r="Z11" s="75"/>
      <c r="AA11" s="101">
        <v>0</v>
      </c>
      <c r="AB11" s="4">
        <f t="shared" si="7"/>
        <v>0</v>
      </c>
    </row>
    <row r="12" spans="4:28" ht="18.75" x14ac:dyDescent="0.25">
      <c r="D12" s="88" t="s">
        <v>7</v>
      </c>
      <c r="E12" s="101">
        <v>0</v>
      </c>
      <c r="F12" s="101">
        <v>0</v>
      </c>
      <c r="G12" s="4">
        <f t="shared" si="0"/>
        <v>0</v>
      </c>
      <c r="H12" s="101">
        <v>0</v>
      </c>
      <c r="I12" s="101">
        <v>0</v>
      </c>
      <c r="J12" s="4">
        <f t="shared" si="1"/>
        <v>0</v>
      </c>
      <c r="K12" s="101">
        <v>0</v>
      </c>
      <c r="L12" s="101">
        <v>0</v>
      </c>
      <c r="M12" s="4">
        <f t="shared" si="2"/>
        <v>0</v>
      </c>
      <c r="N12" s="101">
        <v>0</v>
      </c>
      <c r="O12" s="101">
        <v>0</v>
      </c>
      <c r="P12" s="4">
        <f t="shared" si="3"/>
        <v>0</v>
      </c>
      <c r="Q12" s="101">
        <v>0</v>
      </c>
      <c r="R12" s="101">
        <v>0</v>
      </c>
      <c r="S12" s="4">
        <f t="shared" si="4"/>
        <v>0</v>
      </c>
      <c r="T12" s="101">
        <v>0</v>
      </c>
      <c r="U12" s="101">
        <v>0</v>
      </c>
      <c r="V12" s="4">
        <f t="shared" si="5"/>
        <v>0</v>
      </c>
      <c r="W12" s="101">
        <v>0</v>
      </c>
      <c r="X12" s="101">
        <v>0</v>
      </c>
      <c r="Y12" s="4">
        <f t="shared" si="6"/>
        <v>0</v>
      </c>
      <c r="Z12" s="101">
        <v>0</v>
      </c>
      <c r="AA12" s="101">
        <v>0</v>
      </c>
      <c r="AB12" s="4">
        <f t="shared" si="7"/>
        <v>0</v>
      </c>
    </row>
    <row r="13" spans="4:28" ht="18.75" x14ac:dyDescent="0.25">
      <c r="D13" s="89" t="s">
        <v>8</v>
      </c>
      <c r="E13" s="101">
        <v>0</v>
      </c>
      <c r="F13" s="101">
        <v>0</v>
      </c>
      <c r="G13" s="4">
        <f t="shared" si="0"/>
        <v>0</v>
      </c>
      <c r="H13" s="101">
        <v>0</v>
      </c>
      <c r="I13" s="101">
        <v>0</v>
      </c>
      <c r="J13" s="4">
        <f t="shared" si="1"/>
        <v>0</v>
      </c>
      <c r="K13" s="101">
        <v>0</v>
      </c>
      <c r="L13" s="101">
        <v>0</v>
      </c>
      <c r="M13" s="4">
        <f t="shared" si="2"/>
        <v>0</v>
      </c>
      <c r="N13" s="101">
        <v>0</v>
      </c>
      <c r="O13" s="101">
        <v>0</v>
      </c>
      <c r="P13" s="4">
        <f t="shared" si="3"/>
        <v>0</v>
      </c>
      <c r="Q13" s="101">
        <v>0</v>
      </c>
      <c r="R13" s="101">
        <v>0</v>
      </c>
      <c r="S13" s="4">
        <f t="shared" si="4"/>
        <v>0</v>
      </c>
      <c r="T13" s="101">
        <v>0</v>
      </c>
      <c r="U13" s="101">
        <v>0</v>
      </c>
      <c r="V13" s="4">
        <f t="shared" si="5"/>
        <v>0</v>
      </c>
      <c r="W13" s="101">
        <v>0</v>
      </c>
      <c r="X13" s="101">
        <v>0</v>
      </c>
      <c r="Y13" s="4">
        <f t="shared" si="6"/>
        <v>0</v>
      </c>
      <c r="Z13" s="101">
        <v>0</v>
      </c>
      <c r="AA13" s="101">
        <v>0</v>
      </c>
      <c r="AB13" s="4">
        <f t="shared" si="7"/>
        <v>0</v>
      </c>
    </row>
    <row r="14" spans="4:28" ht="18.75" x14ac:dyDescent="0.25">
      <c r="D14" s="89" t="s">
        <v>9</v>
      </c>
      <c r="E14" s="101">
        <v>0</v>
      </c>
      <c r="F14" s="101">
        <v>0</v>
      </c>
      <c r="G14" s="4">
        <f t="shared" si="0"/>
        <v>0</v>
      </c>
      <c r="H14" s="101">
        <v>0</v>
      </c>
      <c r="I14" s="101">
        <v>0</v>
      </c>
      <c r="J14" s="4">
        <f t="shared" si="1"/>
        <v>0</v>
      </c>
      <c r="K14" s="101">
        <v>0</v>
      </c>
      <c r="L14" s="101">
        <v>0</v>
      </c>
      <c r="M14" s="4">
        <f t="shared" si="2"/>
        <v>0</v>
      </c>
      <c r="N14" s="101">
        <v>0</v>
      </c>
      <c r="O14" s="101">
        <v>0</v>
      </c>
      <c r="P14" s="4">
        <f t="shared" si="3"/>
        <v>0</v>
      </c>
      <c r="Q14" s="101">
        <v>0</v>
      </c>
      <c r="R14" s="101">
        <v>0</v>
      </c>
      <c r="S14" s="4">
        <f t="shared" si="4"/>
        <v>0</v>
      </c>
      <c r="T14" s="101">
        <v>0</v>
      </c>
      <c r="U14" s="101">
        <v>0</v>
      </c>
      <c r="V14" s="4">
        <f t="shared" si="5"/>
        <v>0</v>
      </c>
      <c r="W14" s="101">
        <v>0</v>
      </c>
      <c r="X14" s="101">
        <v>0</v>
      </c>
      <c r="Y14" s="4">
        <f t="shared" si="6"/>
        <v>0</v>
      </c>
      <c r="Z14" s="101">
        <v>0</v>
      </c>
      <c r="AA14" s="101">
        <v>0</v>
      </c>
      <c r="AB14" s="4">
        <f t="shared" si="7"/>
        <v>0</v>
      </c>
    </row>
    <row r="15" spans="4:28" ht="16.5" x14ac:dyDescent="0.25">
      <c r="D15" s="31" t="s">
        <v>97</v>
      </c>
      <c r="E15" s="3">
        <v>0</v>
      </c>
      <c r="F15" s="101">
        <v>0</v>
      </c>
      <c r="G15" s="4">
        <f>E15+F15</f>
        <v>0</v>
      </c>
      <c r="H15" s="3">
        <v>0</v>
      </c>
      <c r="I15" s="101">
        <v>0</v>
      </c>
      <c r="J15" s="4">
        <f>H15+I15</f>
        <v>0</v>
      </c>
      <c r="K15" s="3">
        <v>0</v>
      </c>
      <c r="L15" s="101">
        <v>0</v>
      </c>
      <c r="M15" s="4">
        <f>K15+L15</f>
        <v>0</v>
      </c>
      <c r="N15" s="3">
        <v>0</v>
      </c>
      <c r="O15" s="101">
        <v>0</v>
      </c>
      <c r="P15" s="4">
        <f>N15+O15</f>
        <v>0</v>
      </c>
      <c r="Q15" s="3">
        <v>0</v>
      </c>
      <c r="R15" s="101">
        <v>0</v>
      </c>
      <c r="S15" s="4">
        <f>Q15+R15</f>
        <v>0</v>
      </c>
      <c r="T15" s="3">
        <v>0</v>
      </c>
      <c r="U15" s="101">
        <v>0</v>
      </c>
      <c r="V15" s="4">
        <f>T15+U15</f>
        <v>0</v>
      </c>
      <c r="W15" s="3">
        <v>0</v>
      </c>
      <c r="X15" s="101">
        <v>0</v>
      </c>
      <c r="Y15" s="4">
        <f>W15+X15</f>
        <v>0</v>
      </c>
      <c r="Z15" s="3">
        <v>0</v>
      </c>
      <c r="AA15" s="101">
        <v>0</v>
      </c>
      <c r="AB15" s="4">
        <f>Z15+AA15</f>
        <v>0</v>
      </c>
    </row>
    <row r="16" spans="4:28" ht="16.5" x14ac:dyDescent="0.25">
      <c r="D16" s="29" t="s">
        <v>10</v>
      </c>
      <c r="E16" s="125">
        <v>0.5</v>
      </c>
      <c r="F16" s="125">
        <v>0.5</v>
      </c>
      <c r="G16" s="126">
        <f>IF(E16=F16,E16,"n.d.")</f>
        <v>0.5</v>
      </c>
      <c r="H16" s="125">
        <v>0.5</v>
      </c>
      <c r="I16" s="125">
        <v>0.5</v>
      </c>
      <c r="J16" s="126">
        <f>IF(H16=I16,H16,"n.d.")</f>
        <v>0.5</v>
      </c>
      <c r="K16" s="125">
        <v>0.5</v>
      </c>
      <c r="L16" s="125">
        <v>0.5</v>
      </c>
      <c r="M16" s="126">
        <f>IF(K16=L16,K16,"n.d.")</f>
        <v>0.5</v>
      </c>
      <c r="N16" s="125">
        <v>0.5</v>
      </c>
      <c r="O16" s="125">
        <v>0.5</v>
      </c>
      <c r="P16" s="126">
        <f>IF(N16=O16,N16,"n.d.")</f>
        <v>0.5</v>
      </c>
      <c r="Q16" s="125">
        <v>0.5</v>
      </c>
      <c r="R16" s="125">
        <v>0.5</v>
      </c>
      <c r="S16" s="126">
        <f>IF(Q16=R16,Q16,"n.d.")</f>
        <v>0.5</v>
      </c>
      <c r="T16" s="125">
        <v>0.5</v>
      </c>
      <c r="U16" s="125">
        <v>0.5</v>
      </c>
      <c r="V16" s="126">
        <f>IF(T16=U16,T16,"n.d.")</f>
        <v>0.5</v>
      </c>
      <c r="W16" s="125">
        <v>0.5</v>
      </c>
      <c r="X16" s="125">
        <v>0.5</v>
      </c>
      <c r="Y16" s="126">
        <f>IF(W16=X16,W16,"n.d.")</f>
        <v>0.5</v>
      </c>
      <c r="Z16" s="125">
        <v>0.5</v>
      </c>
      <c r="AA16" s="125">
        <v>0.5</v>
      </c>
      <c r="AB16" s="126">
        <f>IF(Z16=AA16,Z16,"n.d.")</f>
        <v>0.5</v>
      </c>
    </row>
    <row r="17" spans="4:28" ht="16.5" x14ac:dyDescent="0.25">
      <c r="D17" s="29" t="s">
        <v>11</v>
      </c>
      <c r="E17" s="3">
        <v>0</v>
      </c>
      <c r="F17" s="101">
        <v>0</v>
      </c>
      <c r="G17" s="4">
        <f t="shared" ref="G17:G18" si="8">E17+F17</f>
        <v>0</v>
      </c>
      <c r="H17" s="3">
        <v>0</v>
      </c>
      <c r="I17" s="101">
        <v>0</v>
      </c>
      <c r="J17" s="4">
        <f t="shared" ref="J17:J18" si="9">H17+I17</f>
        <v>0</v>
      </c>
      <c r="K17" s="3">
        <v>0</v>
      </c>
      <c r="L17" s="101">
        <v>0</v>
      </c>
      <c r="M17" s="4">
        <f t="shared" ref="M17:M18" si="10">K17+L17</f>
        <v>0</v>
      </c>
      <c r="N17" s="3">
        <v>0</v>
      </c>
      <c r="O17" s="101">
        <v>0</v>
      </c>
      <c r="P17" s="4">
        <f t="shared" ref="P17:P18" si="11">N17+O17</f>
        <v>0</v>
      </c>
      <c r="Q17" s="3">
        <v>0</v>
      </c>
      <c r="R17" s="101">
        <v>0</v>
      </c>
      <c r="S17" s="4">
        <f t="shared" ref="S17:S18" si="12">Q17+R17</f>
        <v>0</v>
      </c>
      <c r="T17" s="3">
        <v>0</v>
      </c>
      <c r="U17" s="101">
        <v>0</v>
      </c>
      <c r="V17" s="4">
        <f t="shared" ref="V17:V18" si="13">T17+U17</f>
        <v>0</v>
      </c>
      <c r="W17" s="3">
        <v>0</v>
      </c>
      <c r="X17" s="101">
        <v>0</v>
      </c>
      <c r="Y17" s="4">
        <f t="shared" ref="Y17:Y18" si="14">W17+X17</f>
        <v>0</v>
      </c>
      <c r="Z17" s="3">
        <v>0</v>
      </c>
      <c r="AA17" s="101">
        <v>0</v>
      </c>
      <c r="AB17" s="4">
        <f t="shared" ref="AB17:AB18" si="15">Z17+AA17</f>
        <v>0</v>
      </c>
    </row>
    <row r="18" spans="4:28" ht="18.75" x14ac:dyDescent="0.25">
      <c r="D18" s="90" t="s">
        <v>98</v>
      </c>
      <c r="E18" s="75"/>
      <c r="F18" s="101">
        <v>0</v>
      </c>
      <c r="G18" s="4">
        <f t="shared" si="8"/>
        <v>0</v>
      </c>
      <c r="H18" s="75"/>
      <c r="I18" s="101">
        <v>0</v>
      </c>
      <c r="J18" s="4">
        <f t="shared" si="9"/>
        <v>0</v>
      </c>
      <c r="K18" s="75"/>
      <c r="L18" s="101">
        <v>0</v>
      </c>
      <c r="M18" s="4">
        <f t="shared" si="10"/>
        <v>0</v>
      </c>
      <c r="N18" s="75"/>
      <c r="O18" s="101">
        <v>0</v>
      </c>
      <c r="P18" s="4">
        <f t="shared" si="11"/>
        <v>0</v>
      </c>
      <c r="Q18" s="75"/>
      <c r="R18" s="101">
        <v>0</v>
      </c>
      <c r="S18" s="4">
        <f t="shared" si="12"/>
        <v>0</v>
      </c>
      <c r="T18" s="75"/>
      <c r="U18" s="101">
        <v>0</v>
      </c>
      <c r="V18" s="4">
        <f t="shared" si="13"/>
        <v>0</v>
      </c>
      <c r="W18" s="75"/>
      <c r="X18" s="101">
        <v>0</v>
      </c>
      <c r="Y18" s="4">
        <f t="shared" si="14"/>
        <v>0</v>
      </c>
      <c r="Z18" s="75"/>
      <c r="AA18" s="101">
        <v>0</v>
      </c>
      <c r="AB18" s="4">
        <f t="shared" si="15"/>
        <v>0</v>
      </c>
    </row>
    <row r="19" spans="4:28" ht="16.5" x14ac:dyDescent="0.25">
      <c r="D19" s="29" t="s">
        <v>12</v>
      </c>
      <c r="E19" s="127">
        <v>0.1</v>
      </c>
      <c r="F19" s="127">
        <v>0.1</v>
      </c>
      <c r="G19" s="128">
        <f>IF(E19=F19,E19,"n.d.")</f>
        <v>0.1</v>
      </c>
      <c r="H19" s="127">
        <v>0.1</v>
      </c>
      <c r="I19" s="127">
        <v>0.1</v>
      </c>
      <c r="J19" s="129">
        <v>0.1</v>
      </c>
      <c r="K19" s="127">
        <v>0.1</v>
      </c>
      <c r="L19" s="127">
        <v>0.1</v>
      </c>
      <c r="M19" s="129">
        <v>0.1</v>
      </c>
      <c r="N19" s="127">
        <v>0.1</v>
      </c>
      <c r="O19" s="127">
        <v>0.1</v>
      </c>
      <c r="P19" s="129">
        <v>0.1</v>
      </c>
      <c r="Q19" s="127">
        <v>0.1</v>
      </c>
      <c r="R19" s="127">
        <v>0.1</v>
      </c>
      <c r="S19" s="129">
        <v>0.1</v>
      </c>
      <c r="T19" s="127">
        <v>0.1</v>
      </c>
      <c r="U19" s="127">
        <v>0.1</v>
      </c>
      <c r="V19" s="129">
        <v>0.1</v>
      </c>
      <c r="W19" s="127">
        <v>0.1</v>
      </c>
      <c r="X19" s="127">
        <v>0.1</v>
      </c>
      <c r="Y19" s="129">
        <v>0.1</v>
      </c>
      <c r="Z19" s="127">
        <v>0.1</v>
      </c>
      <c r="AA19" s="127">
        <v>0.1</v>
      </c>
      <c r="AB19" s="129">
        <v>0.1</v>
      </c>
    </row>
    <row r="20" spans="4:28" ht="16.5" x14ac:dyDescent="0.25">
      <c r="D20" s="29" t="s">
        <v>13</v>
      </c>
      <c r="E20" s="130">
        <f>E16*(1+E19)</f>
        <v>0.55000000000000004</v>
      </c>
      <c r="F20" s="127">
        <f>F16*(1+F19)</f>
        <v>0.55000000000000004</v>
      </c>
      <c r="G20" s="128">
        <f>IF(E20=F20,E20,"n.d.")</f>
        <v>0.55000000000000004</v>
      </c>
      <c r="H20" s="130">
        <f>H16*(1+H19)</f>
        <v>0.55000000000000004</v>
      </c>
      <c r="I20" s="127">
        <f>I16*(1+I19)</f>
        <v>0.55000000000000004</v>
      </c>
      <c r="J20" s="128">
        <f>IF(H20=I20,H20,"n.d.")</f>
        <v>0.55000000000000004</v>
      </c>
      <c r="K20" s="130">
        <f>K16*(1+K19)</f>
        <v>0.55000000000000004</v>
      </c>
      <c r="L20" s="127">
        <f>L16*(1+L19)</f>
        <v>0.55000000000000004</v>
      </c>
      <c r="M20" s="128">
        <f>IF(K20=L20,K20,"n.d.")</f>
        <v>0.55000000000000004</v>
      </c>
      <c r="N20" s="130">
        <f>N16*(1+N19)</f>
        <v>0.55000000000000004</v>
      </c>
      <c r="O20" s="127">
        <f>O16*(1+O19)</f>
        <v>0.55000000000000004</v>
      </c>
      <c r="P20" s="128">
        <f>IF(N20=O20,N20,"n.d.")</f>
        <v>0.55000000000000004</v>
      </c>
      <c r="Q20" s="130">
        <f>Q16*(1+Q19)</f>
        <v>0.55000000000000004</v>
      </c>
      <c r="R20" s="127">
        <f>R16*(1+R19)</f>
        <v>0.55000000000000004</v>
      </c>
      <c r="S20" s="128">
        <f>IF(Q20=R20,Q20,"n.d.")</f>
        <v>0.55000000000000004</v>
      </c>
      <c r="T20" s="130">
        <f>T16*(1+T19)</f>
        <v>0.55000000000000004</v>
      </c>
      <c r="U20" s="127">
        <f>U16*(1+U19)</f>
        <v>0.55000000000000004</v>
      </c>
      <c r="V20" s="128">
        <f>IF(T20=U20,T20,"n.d.")</f>
        <v>0.55000000000000004</v>
      </c>
      <c r="W20" s="130">
        <f>W16*(1+W19)</f>
        <v>0.55000000000000004</v>
      </c>
      <c r="X20" s="127">
        <f>X16*(1+X19)</f>
        <v>0.55000000000000004</v>
      </c>
      <c r="Y20" s="128">
        <f>IF(W20=X20,W20,"n.d.")</f>
        <v>0.55000000000000004</v>
      </c>
      <c r="Z20" s="130">
        <f>Z16*(1+Z19)</f>
        <v>0.55000000000000004</v>
      </c>
      <c r="AA20" s="127">
        <f>AA16*(1+AA19)</f>
        <v>0.55000000000000004</v>
      </c>
      <c r="AB20" s="128">
        <f>IF(Z20=AA20,Z20,"n.d.")</f>
        <v>0.55000000000000004</v>
      </c>
    </row>
    <row r="21" spans="4:28" ht="18.75" x14ac:dyDescent="0.25">
      <c r="D21" s="29" t="s">
        <v>14</v>
      </c>
      <c r="E21" s="101">
        <f>E20*E18</f>
        <v>0</v>
      </c>
      <c r="F21" s="101">
        <v>0</v>
      </c>
      <c r="G21" s="4">
        <f t="shared" ref="G21:G22" si="16">E21+F21</f>
        <v>0</v>
      </c>
      <c r="H21" s="101">
        <f>H20*H18</f>
        <v>0</v>
      </c>
      <c r="I21" s="101">
        <v>0</v>
      </c>
      <c r="J21" s="4">
        <f t="shared" ref="J21:J22" si="17">H21+I21</f>
        <v>0</v>
      </c>
      <c r="K21" s="101">
        <f>K20*K18</f>
        <v>0</v>
      </c>
      <c r="L21" s="101">
        <v>0</v>
      </c>
      <c r="M21" s="4">
        <f t="shared" ref="M21:M22" si="18">K21+L21</f>
        <v>0</v>
      </c>
      <c r="N21" s="101">
        <f>N20*N18</f>
        <v>0</v>
      </c>
      <c r="O21" s="101">
        <v>0</v>
      </c>
      <c r="P21" s="4">
        <f t="shared" ref="P21:P22" si="19">N21+O21</f>
        <v>0</v>
      </c>
      <c r="Q21" s="101">
        <f>Q20*Q18</f>
        <v>0</v>
      </c>
      <c r="R21" s="101">
        <v>0</v>
      </c>
      <c r="S21" s="4">
        <f t="shared" ref="S21:S22" si="20">Q21+R21</f>
        <v>0</v>
      </c>
      <c r="T21" s="101">
        <f>T20*T18</f>
        <v>0</v>
      </c>
      <c r="U21" s="101">
        <v>0</v>
      </c>
      <c r="V21" s="4">
        <f t="shared" ref="V21:V22" si="21">T21+U21</f>
        <v>0</v>
      </c>
      <c r="W21" s="101">
        <f>W20*W18</f>
        <v>0</v>
      </c>
      <c r="X21" s="101">
        <v>0</v>
      </c>
      <c r="Y21" s="4">
        <f t="shared" ref="Y21:Y22" si="22">W21+X21</f>
        <v>0</v>
      </c>
      <c r="Z21" s="101">
        <f>Z20*Z18</f>
        <v>0</v>
      </c>
      <c r="AA21" s="101">
        <v>0</v>
      </c>
      <c r="AB21" s="4">
        <f t="shared" ref="AB21:AB22" si="23">Z21+AA21</f>
        <v>0</v>
      </c>
    </row>
    <row r="22" spans="4:28" ht="18.75" x14ac:dyDescent="0.25">
      <c r="D22" s="29" t="s">
        <v>15</v>
      </c>
      <c r="E22" s="3">
        <v>0</v>
      </c>
      <c r="F22" s="101">
        <v>0</v>
      </c>
      <c r="G22" s="4">
        <f t="shared" si="16"/>
        <v>0</v>
      </c>
      <c r="H22" s="3">
        <v>0</v>
      </c>
      <c r="I22" s="101">
        <v>0</v>
      </c>
      <c r="J22" s="4">
        <f t="shared" si="17"/>
        <v>0</v>
      </c>
      <c r="K22" s="3">
        <v>0</v>
      </c>
      <c r="L22" s="101">
        <v>0</v>
      </c>
      <c r="M22" s="4">
        <f t="shared" si="18"/>
        <v>0</v>
      </c>
      <c r="N22" s="3">
        <v>0</v>
      </c>
      <c r="O22" s="101">
        <v>0</v>
      </c>
      <c r="P22" s="4">
        <f t="shared" si="19"/>
        <v>0</v>
      </c>
      <c r="Q22" s="3">
        <v>0</v>
      </c>
      <c r="R22" s="101">
        <v>0</v>
      </c>
      <c r="S22" s="4">
        <f t="shared" si="20"/>
        <v>0</v>
      </c>
      <c r="T22" s="3">
        <v>0</v>
      </c>
      <c r="U22" s="101">
        <v>0</v>
      </c>
      <c r="V22" s="4">
        <f t="shared" si="21"/>
        <v>0</v>
      </c>
      <c r="W22" s="3">
        <v>0</v>
      </c>
      <c r="X22" s="101">
        <v>0</v>
      </c>
      <c r="Y22" s="4">
        <f t="shared" si="22"/>
        <v>0</v>
      </c>
      <c r="Z22" s="3">
        <v>0</v>
      </c>
      <c r="AA22" s="101">
        <v>0</v>
      </c>
      <c r="AB22" s="4">
        <f t="shared" si="23"/>
        <v>0</v>
      </c>
    </row>
    <row r="23" spans="4:28" ht="16.5" x14ac:dyDescent="0.25">
      <c r="D23" s="29" t="s">
        <v>16</v>
      </c>
      <c r="E23" s="131"/>
      <c r="F23" s="101">
        <v>360329</v>
      </c>
      <c r="G23" s="4">
        <f>F23</f>
        <v>360329</v>
      </c>
      <c r="H23" s="131"/>
      <c r="I23" s="101">
        <v>360329</v>
      </c>
      <c r="J23" s="4">
        <f>I23</f>
        <v>360329</v>
      </c>
      <c r="K23" s="131"/>
      <c r="L23" s="101">
        <v>360329</v>
      </c>
      <c r="M23" s="4">
        <f>L23</f>
        <v>360329</v>
      </c>
      <c r="N23" s="131"/>
      <c r="O23" s="101">
        <v>360329</v>
      </c>
      <c r="P23" s="4">
        <f>O23</f>
        <v>360329</v>
      </c>
      <c r="Q23" s="131"/>
      <c r="R23" s="101">
        <v>360329</v>
      </c>
      <c r="S23" s="4">
        <f>R23</f>
        <v>360329</v>
      </c>
      <c r="T23" s="131"/>
      <c r="U23" s="101">
        <v>360329</v>
      </c>
      <c r="V23" s="4">
        <f>U23</f>
        <v>360329</v>
      </c>
      <c r="W23" s="131"/>
      <c r="X23" s="101">
        <v>360329</v>
      </c>
      <c r="Y23" s="4">
        <f>X23</f>
        <v>360329</v>
      </c>
      <c r="Z23" s="131"/>
      <c r="AA23" s="101">
        <v>360329</v>
      </c>
      <c r="AB23" s="4">
        <f>AA23</f>
        <v>360329</v>
      </c>
    </row>
    <row r="24" spans="4:28" ht="16.5" x14ac:dyDescent="0.25">
      <c r="D24" s="33" t="s">
        <v>17</v>
      </c>
      <c r="E24" s="3">
        <v>0</v>
      </c>
      <c r="F24" s="3">
        <v>0</v>
      </c>
      <c r="G24" s="5">
        <f t="shared" ref="G24" si="24">E24+F24</f>
        <v>0</v>
      </c>
      <c r="H24" s="3">
        <v>0</v>
      </c>
      <c r="I24" s="3">
        <v>0</v>
      </c>
      <c r="J24" s="5">
        <f t="shared" ref="J24" si="25">H24+I24</f>
        <v>0</v>
      </c>
      <c r="K24" s="3">
        <v>0</v>
      </c>
      <c r="L24" s="3">
        <v>0</v>
      </c>
      <c r="M24" s="5">
        <f t="shared" ref="M24" si="26">K24+L24</f>
        <v>0</v>
      </c>
      <c r="N24" s="3">
        <v>0</v>
      </c>
      <c r="O24" s="3">
        <v>0</v>
      </c>
      <c r="P24" s="5">
        <f t="shared" ref="P24" si="27">N24+O24</f>
        <v>0</v>
      </c>
      <c r="Q24" s="3">
        <v>0</v>
      </c>
      <c r="R24" s="3">
        <v>0</v>
      </c>
      <c r="S24" s="5">
        <f t="shared" ref="S24" si="28">Q24+R24</f>
        <v>0</v>
      </c>
      <c r="T24" s="3">
        <v>0</v>
      </c>
      <c r="U24" s="3">
        <v>0</v>
      </c>
      <c r="V24" s="5">
        <f t="shared" ref="V24" si="29">T24+U24</f>
        <v>0</v>
      </c>
      <c r="W24" s="3">
        <v>0</v>
      </c>
      <c r="X24" s="3">
        <v>0</v>
      </c>
      <c r="Y24" s="5">
        <f t="shared" ref="Y24" si="30">W24+X24</f>
        <v>0</v>
      </c>
      <c r="Z24" s="3">
        <v>0</v>
      </c>
      <c r="AA24" s="3">
        <v>0</v>
      </c>
      <c r="AB24" s="5">
        <f t="shared" ref="AB24" si="31">Z24+AA24</f>
        <v>0</v>
      </c>
    </row>
    <row r="25" spans="4:28" ht="29.25" thickBot="1" x14ac:dyDescent="0.3">
      <c r="D25" s="57" t="s">
        <v>87</v>
      </c>
      <c r="E25" s="73">
        <v>1955708.2210749921</v>
      </c>
      <c r="F25" s="72">
        <v>1557076.7760000001</v>
      </c>
      <c r="G25" s="72">
        <f>E25+F25</f>
        <v>3512784.9970749924</v>
      </c>
      <c r="H25" s="73">
        <v>1955708.2210749921</v>
      </c>
      <c r="I25" s="72">
        <v>1557076.7760000001</v>
      </c>
      <c r="J25" s="72">
        <f>H25+I25</f>
        <v>3512784.9970749924</v>
      </c>
      <c r="K25" s="73">
        <v>1955708.2210749921</v>
      </c>
      <c r="L25" s="72">
        <v>1557076.7760000001</v>
      </c>
      <c r="M25" s="72">
        <f>K25+L25</f>
        <v>3512784.9970749924</v>
      </c>
      <c r="N25" s="73">
        <v>1955708.2210749921</v>
      </c>
      <c r="O25" s="72">
        <v>1557076.7760000001</v>
      </c>
      <c r="P25" s="72">
        <f>N25+O25</f>
        <v>3512784.9970749924</v>
      </c>
      <c r="Q25" s="73">
        <v>1955708.2210749921</v>
      </c>
      <c r="R25" s="72">
        <v>1557076.7760000001</v>
      </c>
      <c r="S25" s="72">
        <f>Q25+R25</f>
        <v>3512784.9970749924</v>
      </c>
      <c r="T25" s="73">
        <v>1955708.2210749921</v>
      </c>
      <c r="U25" s="72">
        <v>1557076.7760000001</v>
      </c>
      <c r="V25" s="72">
        <f>T25+U25</f>
        <v>3512784.9970749924</v>
      </c>
      <c r="W25" s="73">
        <v>1955708.2210749921</v>
      </c>
      <c r="X25" s="72">
        <v>1557076.7760000001</v>
      </c>
      <c r="Y25" s="72">
        <f>W25+X25</f>
        <v>3512784.9970749924</v>
      </c>
      <c r="Z25" s="73">
        <v>1955708.2210749921</v>
      </c>
      <c r="AA25" s="72">
        <v>1557076.7760000001</v>
      </c>
      <c r="AB25" s="72">
        <f>Z25+AA25</f>
        <v>3512784.9970749924</v>
      </c>
    </row>
    <row r="26" spans="4:28" ht="35.25" customHeight="1" thickBot="1" x14ac:dyDescent="0.3">
      <c r="D26" s="105" t="s">
        <v>85</v>
      </c>
      <c r="E26" s="100">
        <f t="shared" ref="E26:AB26" si="32">E8+E9+E10+E11+E12+E13+E14-E17-E21+E22+E23+E24</f>
        <v>0</v>
      </c>
      <c r="F26" s="100">
        <f>F8+F9+F10+F11+F12+F13+F14-F17-F21+F22+F23+F24</f>
        <v>1557077</v>
      </c>
      <c r="G26" s="100">
        <f t="shared" si="32"/>
        <v>1557077</v>
      </c>
      <c r="H26" s="100">
        <f t="shared" ref="H26:I26" si="33">H8+H9+H10+H11+H12+H13+H14-H17-H21+H22+H23+H24</f>
        <v>0</v>
      </c>
      <c r="I26" s="100">
        <f>I8+I9+I10+I11+I12+I13+I14-I17-I21+I22+I23+I24</f>
        <v>1557077</v>
      </c>
      <c r="J26" s="100">
        <f t="shared" si="32"/>
        <v>1557077</v>
      </c>
      <c r="K26" s="100">
        <f t="shared" ref="K26:L26" si="34">K8+K9+K10+K11+K12+K13+K14-K17-K21+K22+K23+K24</f>
        <v>0</v>
      </c>
      <c r="L26" s="100">
        <f>L8+L9+L10+L11+L12+L13+L14-L17-L21+L22+L23+L24</f>
        <v>1557077</v>
      </c>
      <c r="M26" s="100">
        <f t="shared" si="32"/>
        <v>1557077</v>
      </c>
      <c r="N26" s="100">
        <f t="shared" ref="N26:O26" si="35">N8+N9+N10+N11+N12+N13+N14-N17-N21+N22+N23+N24</f>
        <v>0</v>
      </c>
      <c r="O26" s="100">
        <f>O8+O9+O10+O11+O12+O13+O14-O17-O21+O22+O23+O24</f>
        <v>1557077</v>
      </c>
      <c r="P26" s="100">
        <f t="shared" si="32"/>
        <v>1557077</v>
      </c>
      <c r="Q26" s="100">
        <f t="shared" ref="Q26:R26" si="36">Q8+Q9+Q10+Q11+Q12+Q13+Q14-Q17-Q21+Q22+Q23+Q24</f>
        <v>0</v>
      </c>
      <c r="R26" s="100">
        <f>R8+R9+R10+R11+R12+R13+R14-R17-R21+R22+R23+R24</f>
        <v>1557077</v>
      </c>
      <c r="S26" s="100">
        <f t="shared" si="32"/>
        <v>1557077</v>
      </c>
      <c r="T26" s="100">
        <f t="shared" ref="T26:U26" si="37">T8+T9+T10+T11+T12+T13+T14-T17-T21+T22+T23+T24</f>
        <v>0</v>
      </c>
      <c r="U26" s="100">
        <f>U8+U9+U10+U11+U12+U13+U14-U17-U21+U22+U23+U24</f>
        <v>1557077</v>
      </c>
      <c r="V26" s="100">
        <f t="shared" si="32"/>
        <v>1557077</v>
      </c>
      <c r="W26" s="100">
        <f t="shared" ref="W26:X26" si="38">W8+W9+W10+W11+W12+W13+W14-W17-W21+W22+W23+W24</f>
        <v>0</v>
      </c>
      <c r="X26" s="100">
        <f>X8+X9+X10+X11+X12+X13+X14-X17-X21+X22+X23+X24</f>
        <v>1557077</v>
      </c>
      <c r="Y26" s="100">
        <f t="shared" si="32"/>
        <v>1557077</v>
      </c>
      <c r="Z26" s="100">
        <f t="shared" ref="Z26:AA26" si="39">Z8+Z9+Z10+Z11+Z12+Z13+Z14-Z17-Z21+Z22+Z23+Z24</f>
        <v>0</v>
      </c>
      <c r="AA26" s="100">
        <f>AA8+AA9+AA10+AA11+AA12+AA13+AA14-AA17-AA21+AA22+AA23+AA24</f>
        <v>1557077</v>
      </c>
      <c r="AB26" s="100">
        <f t="shared" si="32"/>
        <v>1557077</v>
      </c>
    </row>
    <row r="27" spans="4:28" s="96" customFormat="1" ht="15.75" thickBot="1" x14ac:dyDescent="0.3">
      <c r="D27" s="106" t="s">
        <v>84</v>
      </c>
      <c r="E27" s="93">
        <f>E25-E26</f>
        <v>1955708.2210749921</v>
      </c>
      <c r="F27" s="94">
        <f t="shared" ref="F27" si="40">F25-F26</f>
        <v>-0.22399999992921948</v>
      </c>
      <c r="G27" s="95">
        <f>G25-G26</f>
        <v>1955707.9970749924</v>
      </c>
      <c r="H27" s="93">
        <f>H25-H26</f>
        <v>1955708.2210749921</v>
      </c>
      <c r="I27" s="94">
        <f t="shared" ref="I27" si="41">I25-I26</f>
        <v>-0.22399999992921948</v>
      </c>
      <c r="J27" s="95">
        <f t="shared" ref="J27" si="42">J25-J26</f>
        <v>1955707.9970749924</v>
      </c>
      <c r="K27" s="93">
        <f>K25-K26</f>
        <v>1955708.2210749921</v>
      </c>
      <c r="L27" s="94">
        <f t="shared" ref="L27" si="43">L25-L26</f>
        <v>-0.22399999992921948</v>
      </c>
      <c r="M27" s="95">
        <f t="shared" ref="M27" si="44">M25-M26</f>
        <v>1955707.9970749924</v>
      </c>
      <c r="N27" s="93">
        <f>N25-N26</f>
        <v>1955708.2210749921</v>
      </c>
      <c r="O27" s="94">
        <f t="shared" ref="O27" si="45">O25-O26</f>
        <v>-0.22399999992921948</v>
      </c>
      <c r="P27" s="95">
        <f t="shared" ref="P27" si="46">P25-P26</f>
        <v>1955707.9970749924</v>
      </c>
      <c r="Q27" s="93">
        <f>Q25-Q26</f>
        <v>1955708.2210749921</v>
      </c>
      <c r="R27" s="94">
        <f t="shared" ref="R27" si="47">R25-R26</f>
        <v>-0.22399999992921948</v>
      </c>
      <c r="S27" s="95">
        <f t="shared" ref="S27" si="48">S25-S26</f>
        <v>1955707.9970749924</v>
      </c>
      <c r="T27" s="93">
        <f>T25-T26</f>
        <v>1955708.2210749921</v>
      </c>
      <c r="U27" s="94">
        <f t="shared" ref="U27" si="49">U25-U26</f>
        <v>-0.22399999992921948</v>
      </c>
      <c r="V27" s="95">
        <f t="shared" ref="V27" si="50">V25-V26</f>
        <v>1955707.9970749924</v>
      </c>
      <c r="W27" s="93">
        <f>W25-W26</f>
        <v>1955708.2210749921</v>
      </c>
      <c r="X27" s="94">
        <f t="shared" ref="X27" si="51">X25-X26</f>
        <v>-0.22399999992921948</v>
      </c>
      <c r="Y27" s="95">
        <f t="shared" ref="Y27" si="52">Y25-Y26</f>
        <v>1955707.9970749924</v>
      </c>
      <c r="Z27" s="93">
        <f>Z25-Z26</f>
        <v>1955708.2210749921</v>
      </c>
      <c r="AA27" s="94">
        <f t="shared" ref="AA27" si="53">AA25-AA26</f>
        <v>-0.22399999992921948</v>
      </c>
      <c r="AB27" s="95">
        <f t="shared" ref="AB27" si="54">AB25-AB26</f>
        <v>1955707.9970749924</v>
      </c>
    </row>
    <row r="28" spans="4:28" ht="16.5" x14ac:dyDescent="0.25">
      <c r="D28" s="39" t="s">
        <v>18</v>
      </c>
      <c r="E28" s="76"/>
      <c r="F28" s="118">
        <v>0</v>
      </c>
      <c r="G28" s="71">
        <f t="shared" ref="G28:G47" si="55">E28+F28</f>
        <v>0</v>
      </c>
      <c r="H28" s="76"/>
      <c r="I28" s="118">
        <v>0</v>
      </c>
      <c r="J28" s="6">
        <f t="shared" ref="J28:J47" si="56">H28+I28</f>
        <v>0</v>
      </c>
      <c r="K28" s="76"/>
      <c r="L28" s="118">
        <v>0</v>
      </c>
      <c r="M28" s="6">
        <f t="shared" ref="M28:M47" si="57">K28+L28</f>
        <v>0</v>
      </c>
      <c r="N28" s="76"/>
      <c r="O28" s="118">
        <v>0</v>
      </c>
      <c r="P28" s="6">
        <f t="shared" ref="P28:P47" si="58">N28+O28</f>
        <v>0</v>
      </c>
      <c r="Q28" s="76"/>
      <c r="R28" s="118">
        <v>0</v>
      </c>
      <c r="S28" s="6">
        <f t="shared" ref="S28:S47" si="59">Q28+R28</f>
        <v>0</v>
      </c>
      <c r="T28" s="76"/>
      <c r="U28" s="118">
        <v>0</v>
      </c>
      <c r="V28" s="6">
        <f t="shared" ref="V28:V47" si="60">T28+U28</f>
        <v>0</v>
      </c>
      <c r="W28" s="76"/>
      <c r="X28" s="118">
        <v>0</v>
      </c>
      <c r="Y28" s="6">
        <f t="shared" ref="Y28:Y47" si="61">W28+X28</f>
        <v>0</v>
      </c>
      <c r="Z28" s="76"/>
      <c r="AA28" s="118">
        <v>0</v>
      </c>
      <c r="AB28" s="6">
        <f t="shared" ref="AB28:AB47" si="62">Z28+AA28</f>
        <v>0</v>
      </c>
    </row>
    <row r="29" spans="4:28" ht="16.5" x14ac:dyDescent="0.25">
      <c r="D29" s="29" t="s">
        <v>19</v>
      </c>
      <c r="E29" s="77"/>
      <c r="F29" s="69">
        <v>185734</v>
      </c>
      <c r="G29" s="5">
        <f t="shared" si="55"/>
        <v>185734</v>
      </c>
      <c r="H29" s="77"/>
      <c r="I29" s="69">
        <v>185734</v>
      </c>
      <c r="J29" s="5">
        <f t="shared" si="56"/>
        <v>185734</v>
      </c>
      <c r="K29" s="77"/>
      <c r="L29" s="69">
        <v>185734</v>
      </c>
      <c r="M29" s="5">
        <f t="shared" si="57"/>
        <v>185734</v>
      </c>
      <c r="N29" s="77"/>
      <c r="O29" s="69">
        <v>185734</v>
      </c>
      <c r="P29" s="5">
        <f t="shared" si="58"/>
        <v>185734</v>
      </c>
      <c r="Q29" s="77"/>
      <c r="R29" s="69">
        <v>185734</v>
      </c>
      <c r="S29" s="5">
        <f t="shared" si="59"/>
        <v>185734</v>
      </c>
      <c r="T29" s="77"/>
      <c r="U29" s="69">
        <v>185734</v>
      </c>
      <c r="V29" s="5">
        <f t="shared" si="60"/>
        <v>185734</v>
      </c>
      <c r="W29" s="77"/>
      <c r="X29" s="69">
        <v>185734</v>
      </c>
      <c r="Y29" s="5">
        <f t="shared" si="61"/>
        <v>185734</v>
      </c>
      <c r="Z29" s="77"/>
      <c r="AA29" s="69">
        <v>185734</v>
      </c>
      <c r="AB29" s="5">
        <f t="shared" si="62"/>
        <v>185734</v>
      </c>
    </row>
    <row r="30" spans="4:28" ht="16.5" x14ac:dyDescent="0.25">
      <c r="D30" s="37" t="s">
        <v>20</v>
      </c>
      <c r="E30" s="78"/>
      <c r="F30" s="69">
        <v>62709</v>
      </c>
      <c r="G30" s="8">
        <f t="shared" si="55"/>
        <v>62709</v>
      </c>
      <c r="H30" s="78"/>
      <c r="I30" s="69">
        <v>62709</v>
      </c>
      <c r="J30" s="8">
        <f t="shared" si="56"/>
        <v>62709</v>
      </c>
      <c r="K30" s="78"/>
      <c r="L30" s="69">
        <v>62709</v>
      </c>
      <c r="M30" s="8">
        <f t="shared" si="57"/>
        <v>62709</v>
      </c>
      <c r="N30" s="78"/>
      <c r="O30" s="69">
        <v>62709</v>
      </c>
      <c r="P30" s="8">
        <f t="shared" si="58"/>
        <v>62709</v>
      </c>
      <c r="Q30" s="78"/>
      <c r="R30" s="69">
        <v>62709</v>
      </c>
      <c r="S30" s="8">
        <f t="shared" si="59"/>
        <v>62709</v>
      </c>
      <c r="T30" s="78"/>
      <c r="U30" s="69">
        <v>62709</v>
      </c>
      <c r="V30" s="8">
        <f t="shared" si="60"/>
        <v>62709</v>
      </c>
      <c r="W30" s="78"/>
      <c r="X30" s="69">
        <v>62709</v>
      </c>
      <c r="Y30" s="8">
        <f t="shared" si="61"/>
        <v>62709</v>
      </c>
      <c r="Z30" s="78"/>
      <c r="AA30" s="69">
        <v>62709</v>
      </c>
      <c r="AB30" s="8">
        <f t="shared" si="62"/>
        <v>62709</v>
      </c>
    </row>
    <row r="31" spans="4:28" ht="16.5" x14ac:dyDescent="0.25">
      <c r="D31" s="38" t="s">
        <v>21</v>
      </c>
      <c r="E31" s="7"/>
      <c r="F31" s="69">
        <v>366587</v>
      </c>
      <c r="G31" s="8">
        <f t="shared" si="55"/>
        <v>366587</v>
      </c>
      <c r="H31" s="7"/>
      <c r="I31" s="69">
        <v>366587</v>
      </c>
      <c r="J31" s="8">
        <f t="shared" si="56"/>
        <v>366587</v>
      </c>
      <c r="K31" s="7"/>
      <c r="L31" s="69">
        <v>366587</v>
      </c>
      <c r="M31" s="8">
        <f t="shared" si="57"/>
        <v>366587</v>
      </c>
      <c r="N31" s="7"/>
      <c r="O31" s="69">
        <v>366587</v>
      </c>
      <c r="P31" s="8">
        <f t="shared" si="58"/>
        <v>366587</v>
      </c>
      <c r="Q31" s="7"/>
      <c r="R31" s="69">
        <v>366587</v>
      </c>
      <c r="S31" s="8">
        <f t="shared" si="59"/>
        <v>366587</v>
      </c>
      <c r="T31" s="7"/>
      <c r="U31" s="69">
        <v>366587</v>
      </c>
      <c r="V31" s="8">
        <f t="shared" si="60"/>
        <v>366587</v>
      </c>
      <c r="W31" s="7"/>
      <c r="X31" s="69">
        <v>366587</v>
      </c>
      <c r="Y31" s="8">
        <f t="shared" si="61"/>
        <v>366587</v>
      </c>
      <c r="Z31" s="7"/>
      <c r="AA31" s="69">
        <v>366587</v>
      </c>
      <c r="AB31" s="8">
        <f t="shared" si="62"/>
        <v>366587</v>
      </c>
    </row>
    <row r="32" spans="4:28" ht="18.75" x14ac:dyDescent="0.25">
      <c r="D32" s="99" t="s">
        <v>22</v>
      </c>
      <c r="E32" s="78"/>
      <c r="F32" s="69">
        <v>0</v>
      </c>
      <c r="G32" s="8">
        <f t="shared" si="55"/>
        <v>0</v>
      </c>
      <c r="H32" s="78"/>
      <c r="I32" s="69">
        <v>0</v>
      </c>
      <c r="J32" s="8">
        <f t="shared" si="56"/>
        <v>0</v>
      </c>
      <c r="K32" s="78"/>
      <c r="L32" s="69">
        <v>0</v>
      </c>
      <c r="M32" s="8">
        <f t="shared" si="57"/>
        <v>0</v>
      </c>
      <c r="N32" s="78"/>
      <c r="O32" s="69">
        <v>0</v>
      </c>
      <c r="P32" s="8">
        <f t="shared" si="58"/>
        <v>0</v>
      </c>
      <c r="Q32" s="78"/>
      <c r="R32" s="69">
        <v>0</v>
      </c>
      <c r="S32" s="8">
        <f t="shared" si="59"/>
        <v>0</v>
      </c>
      <c r="T32" s="78"/>
      <c r="U32" s="69">
        <v>0</v>
      </c>
      <c r="V32" s="8">
        <f t="shared" si="60"/>
        <v>0</v>
      </c>
      <c r="W32" s="78"/>
      <c r="X32" s="69">
        <v>0</v>
      </c>
      <c r="Y32" s="8">
        <f t="shared" si="61"/>
        <v>0</v>
      </c>
      <c r="Z32" s="78"/>
      <c r="AA32" s="69">
        <v>0</v>
      </c>
      <c r="AB32" s="8">
        <f t="shared" si="62"/>
        <v>0</v>
      </c>
    </row>
    <row r="33" spans="4:28" ht="16.5" x14ac:dyDescent="0.25">
      <c r="D33" s="39" t="s">
        <v>23</v>
      </c>
      <c r="E33" s="67">
        <f>+E29+E30+E32</f>
        <v>0</v>
      </c>
      <c r="F33" s="67">
        <f>+F29+F30+F31+F32</f>
        <v>615030</v>
      </c>
      <c r="G33" s="66">
        <f t="shared" si="55"/>
        <v>615030</v>
      </c>
      <c r="H33" s="67">
        <f>+H29+H30+H32</f>
        <v>0</v>
      </c>
      <c r="I33" s="67">
        <f>+I29+I30+I31+I32</f>
        <v>615030</v>
      </c>
      <c r="J33" s="66">
        <f t="shared" si="56"/>
        <v>615030</v>
      </c>
      <c r="K33" s="67">
        <f>+K29+K30+K32</f>
        <v>0</v>
      </c>
      <c r="L33" s="67">
        <f>+L29+L30+L31+L32</f>
        <v>615030</v>
      </c>
      <c r="M33" s="66">
        <f t="shared" si="57"/>
        <v>615030</v>
      </c>
      <c r="N33" s="67">
        <f>+N29+N30+N32</f>
        <v>0</v>
      </c>
      <c r="O33" s="67">
        <f>+O29+O30+O31+O32</f>
        <v>615030</v>
      </c>
      <c r="P33" s="66">
        <f t="shared" si="58"/>
        <v>615030</v>
      </c>
      <c r="Q33" s="67">
        <f>+Q29+Q30+Q32</f>
        <v>0</v>
      </c>
      <c r="R33" s="67">
        <f>+R29+R30+R31+R32</f>
        <v>615030</v>
      </c>
      <c r="S33" s="66">
        <f t="shared" si="59"/>
        <v>615030</v>
      </c>
      <c r="T33" s="67">
        <f>+T29+T30+T32</f>
        <v>0</v>
      </c>
      <c r="U33" s="67">
        <f>+U29+U30+U31+U32</f>
        <v>615030</v>
      </c>
      <c r="V33" s="66">
        <f t="shared" si="60"/>
        <v>615030</v>
      </c>
      <c r="W33" s="67">
        <f>+W29+W30+W32</f>
        <v>0</v>
      </c>
      <c r="X33" s="67">
        <f>+X29+X30+X31+X32</f>
        <v>615030</v>
      </c>
      <c r="Y33" s="66">
        <f t="shared" si="61"/>
        <v>615030</v>
      </c>
      <c r="Z33" s="67">
        <f>+Z29+Z30+Z32</f>
        <v>0</v>
      </c>
      <c r="AA33" s="67">
        <f>+AA29+AA30+AA31+AA32</f>
        <v>615030</v>
      </c>
      <c r="AB33" s="66">
        <f t="shared" si="62"/>
        <v>615030</v>
      </c>
    </row>
    <row r="34" spans="4:28" ht="16.5" x14ac:dyDescent="0.25">
      <c r="D34" s="90" t="s">
        <v>24</v>
      </c>
      <c r="E34" s="79"/>
      <c r="F34" s="9">
        <v>0</v>
      </c>
      <c r="G34" s="8">
        <f t="shared" si="55"/>
        <v>0</v>
      </c>
      <c r="H34" s="79"/>
      <c r="I34" s="9">
        <v>0</v>
      </c>
      <c r="J34" s="8">
        <f t="shared" si="56"/>
        <v>0</v>
      </c>
      <c r="K34" s="79"/>
      <c r="L34" s="9">
        <v>0</v>
      </c>
      <c r="M34" s="8">
        <f t="shared" si="57"/>
        <v>0</v>
      </c>
      <c r="N34" s="79"/>
      <c r="O34" s="9">
        <v>0</v>
      </c>
      <c r="P34" s="8">
        <f t="shared" si="58"/>
        <v>0</v>
      </c>
      <c r="Q34" s="79"/>
      <c r="R34" s="9">
        <v>0</v>
      </c>
      <c r="S34" s="8">
        <f t="shared" si="59"/>
        <v>0</v>
      </c>
      <c r="T34" s="79"/>
      <c r="U34" s="9">
        <v>0</v>
      </c>
      <c r="V34" s="8">
        <f t="shared" si="60"/>
        <v>0</v>
      </c>
      <c r="W34" s="79"/>
      <c r="X34" s="9">
        <v>0</v>
      </c>
      <c r="Y34" s="8">
        <f t="shared" si="61"/>
        <v>0</v>
      </c>
      <c r="Z34" s="79"/>
      <c r="AA34" s="9">
        <v>0</v>
      </c>
      <c r="AB34" s="8">
        <f t="shared" si="62"/>
        <v>0</v>
      </c>
    </row>
    <row r="35" spans="4:28" ht="16.5" x14ac:dyDescent="0.25">
      <c r="D35" s="37" t="s">
        <v>25</v>
      </c>
      <c r="E35" s="68"/>
      <c r="F35" s="68">
        <f>+F36+F37+F38+F39</f>
        <v>380800</v>
      </c>
      <c r="G35" s="8">
        <f t="shared" si="55"/>
        <v>380800</v>
      </c>
      <c r="H35" s="68"/>
      <c r="I35" s="68">
        <f>+I36+I37+I38+I39</f>
        <v>380800</v>
      </c>
      <c r="J35" s="8">
        <f t="shared" si="56"/>
        <v>380800</v>
      </c>
      <c r="K35" s="68"/>
      <c r="L35" s="68">
        <f>+L36+L37+L38+L39</f>
        <v>380800</v>
      </c>
      <c r="M35" s="8">
        <f t="shared" si="57"/>
        <v>380800</v>
      </c>
      <c r="N35" s="68"/>
      <c r="O35" s="68">
        <f>+O36+O37+O38+O39</f>
        <v>380800</v>
      </c>
      <c r="P35" s="8">
        <f t="shared" si="58"/>
        <v>380800</v>
      </c>
      <c r="Q35" s="68"/>
      <c r="R35" s="68">
        <f>+R36+R37+R38+R39</f>
        <v>380800</v>
      </c>
      <c r="S35" s="8">
        <f t="shared" si="59"/>
        <v>380800</v>
      </c>
      <c r="T35" s="68"/>
      <c r="U35" s="68">
        <f>+U36+U37+U38+U39</f>
        <v>380800</v>
      </c>
      <c r="V35" s="8">
        <f t="shared" si="60"/>
        <v>380800</v>
      </c>
      <c r="W35" s="68"/>
      <c r="X35" s="68">
        <f>+X36+X37+X38+X39</f>
        <v>380800</v>
      </c>
      <c r="Y35" s="8">
        <f t="shared" si="61"/>
        <v>380800</v>
      </c>
      <c r="Z35" s="68"/>
      <c r="AA35" s="68">
        <f>+AA36+AA37+AA38+AA39</f>
        <v>380800</v>
      </c>
      <c r="AB35" s="8">
        <f t="shared" si="62"/>
        <v>380800</v>
      </c>
    </row>
    <row r="36" spans="4:28" ht="16.5" x14ac:dyDescent="0.25">
      <c r="D36" s="40" t="s">
        <v>26</v>
      </c>
      <c r="E36" s="7"/>
      <c r="F36" s="69">
        <v>0</v>
      </c>
      <c r="G36" s="8">
        <f t="shared" si="55"/>
        <v>0</v>
      </c>
      <c r="H36" s="7"/>
      <c r="I36" s="69">
        <v>0</v>
      </c>
      <c r="J36" s="8">
        <f t="shared" si="56"/>
        <v>0</v>
      </c>
      <c r="K36" s="7"/>
      <c r="L36" s="69">
        <v>0</v>
      </c>
      <c r="M36" s="8">
        <f t="shared" si="57"/>
        <v>0</v>
      </c>
      <c r="N36" s="7"/>
      <c r="O36" s="69">
        <v>0</v>
      </c>
      <c r="P36" s="8">
        <f t="shared" si="58"/>
        <v>0</v>
      </c>
      <c r="Q36" s="7"/>
      <c r="R36" s="69">
        <v>0</v>
      </c>
      <c r="S36" s="8">
        <f t="shared" si="59"/>
        <v>0</v>
      </c>
      <c r="T36" s="7"/>
      <c r="U36" s="69">
        <v>0</v>
      </c>
      <c r="V36" s="8">
        <f t="shared" si="60"/>
        <v>0</v>
      </c>
      <c r="W36" s="7"/>
      <c r="X36" s="69">
        <v>0</v>
      </c>
      <c r="Y36" s="8">
        <f t="shared" si="61"/>
        <v>0</v>
      </c>
      <c r="Z36" s="7"/>
      <c r="AA36" s="69">
        <v>0</v>
      </c>
      <c r="AB36" s="8">
        <f t="shared" si="62"/>
        <v>0</v>
      </c>
    </row>
    <row r="37" spans="4:28" ht="16.5" x14ac:dyDescent="0.25">
      <c r="D37" s="40" t="s">
        <v>27</v>
      </c>
      <c r="E37" s="7"/>
      <c r="F37" s="69">
        <v>380800</v>
      </c>
      <c r="G37" s="8">
        <f t="shared" si="55"/>
        <v>380800</v>
      </c>
      <c r="H37" s="7"/>
      <c r="I37" s="69">
        <v>380800</v>
      </c>
      <c r="J37" s="8">
        <f t="shared" si="56"/>
        <v>380800</v>
      </c>
      <c r="K37" s="7"/>
      <c r="L37" s="69">
        <v>380800</v>
      </c>
      <c r="M37" s="8">
        <f t="shared" si="57"/>
        <v>380800</v>
      </c>
      <c r="N37" s="7"/>
      <c r="O37" s="69">
        <v>380800</v>
      </c>
      <c r="P37" s="8">
        <f t="shared" si="58"/>
        <v>380800</v>
      </c>
      <c r="Q37" s="7"/>
      <c r="R37" s="69">
        <v>380800</v>
      </c>
      <c r="S37" s="8">
        <f t="shared" si="59"/>
        <v>380800</v>
      </c>
      <c r="T37" s="7"/>
      <c r="U37" s="69">
        <v>380800</v>
      </c>
      <c r="V37" s="8">
        <f t="shared" si="60"/>
        <v>380800</v>
      </c>
      <c r="W37" s="7"/>
      <c r="X37" s="69">
        <v>380800</v>
      </c>
      <c r="Y37" s="8">
        <f t="shared" si="61"/>
        <v>380800</v>
      </c>
      <c r="Z37" s="7"/>
      <c r="AA37" s="69">
        <v>380800</v>
      </c>
      <c r="AB37" s="8">
        <f t="shared" si="62"/>
        <v>380800</v>
      </c>
    </row>
    <row r="38" spans="4:28" ht="16.5" x14ac:dyDescent="0.25">
      <c r="D38" s="40" t="s">
        <v>28</v>
      </c>
      <c r="E38" s="7"/>
      <c r="F38" s="69">
        <v>0</v>
      </c>
      <c r="G38" s="8">
        <f t="shared" si="55"/>
        <v>0</v>
      </c>
      <c r="H38" s="7"/>
      <c r="I38" s="69">
        <v>0</v>
      </c>
      <c r="J38" s="8">
        <f t="shared" si="56"/>
        <v>0</v>
      </c>
      <c r="K38" s="7"/>
      <c r="L38" s="69">
        <v>0</v>
      </c>
      <c r="M38" s="8">
        <f t="shared" si="57"/>
        <v>0</v>
      </c>
      <c r="N38" s="7"/>
      <c r="O38" s="69">
        <v>0</v>
      </c>
      <c r="P38" s="8">
        <f t="shared" si="58"/>
        <v>0</v>
      </c>
      <c r="Q38" s="7"/>
      <c r="R38" s="69">
        <v>0</v>
      </c>
      <c r="S38" s="8">
        <f t="shared" si="59"/>
        <v>0</v>
      </c>
      <c r="T38" s="7"/>
      <c r="U38" s="69">
        <v>0</v>
      </c>
      <c r="V38" s="8">
        <f t="shared" si="60"/>
        <v>0</v>
      </c>
      <c r="W38" s="7"/>
      <c r="X38" s="69">
        <v>0</v>
      </c>
      <c r="Y38" s="8">
        <f t="shared" si="61"/>
        <v>0</v>
      </c>
      <c r="Z38" s="7"/>
      <c r="AA38" s="69">
        <v>0</v>
      </c>
      <c r="AB38" s="8">
        <f t="shared" si="62"/>
        <v>0</v>
      </c>
    </row>
    <row r="39" spans="4:28" ht="16.5" x14ac:dyDescent="0.25">
      <c r="D39" s="40" t="s">
        <v>29</v>
      </c>
      <c r="E39" s="7"/>
      <c r="F39" s="69">
        <v>0</v>
      </c>
      <c r="G39" s="8">
        <f t="shared" si="55"/>
        <v>0</v>
      </c>
      <c r="H39" s="7"/>
      <c r="I39" s="69">
        <v>0</v>
      </c>
      <c r="J39" s="8">
        <f t="shared" si="56"/>
        <v>0</v>
      </c>
      <c r="K39" s="7"/>
      <c r="L39" s="69">
        <v>0</v>
      </c>
      <c r="M39" s="8">
        <f t="shared" si="57"/>
        <v>0</v>
      </c>
      <c r="N39" s="7"/>
      <c r="O39" s="69">
        <v>0</v>
      </c>
      <c r="P39" s="8">
        <f t="shared" si="58"/>
        <v>0</v>
      </c>
      <c r="Q39" s="7"/>
      <c r="R39" s="69">
        <v>0</v>
      </c>
      <c r="S39" s="8">
        <f t="shared" si="59"/>
        <v>0</v>
      </c>
      <c r="T39" s="7"/>
      <c r="U39" s="69">
        <v>0</v>
      </c>
      <c r="V39" s="8">
        <f t="shared" si="60"/>
        <v>0</v>
      </c>
      <c r="W39" s="7"/>
      <c r="X39" s="69">
        <v>0</v>
      </c>
      <c r="Y39" s="8">
        <f t="shared" si="61"/>
        <v>0</v>
      </c>
      <c r="Z39" s="7"/>
      <c r="AA39" s="69">
        <v>0</v>
      </c>
      <c r="AB39" s="8">
        <f t="shared" si="62"/>
        <v>0</v>
      </c>
    </row>
    <row r="40" spans="4:28" ht="16.5" x14ac:dyDescent="0.25">
      <c r="D40" s="37" t="s">
        <v>30</v>
      </c>
      <c r="E40" s="78"/>
      <c r="F40" s="69">
        <v>44988</v>
      </c>
      <c r="G40" s="8">
        <f t="shared" si="55"/>
        <v>44988</v>
      </c>
      <c r="H40" s="78"/>
      <c r="I40" s="69">
        <v>44988</v>
      </c>
      <c r="J40" s="8">
        <f t="shared" si="56"/>
        <v>44988</v>
      </c>
      <c r="K40" s="78"/>
      <c r="L40" s="69">
        <v>44988</v>
      </c>
      <c r="M40" s="8">
        <f t="shared" si="57"/>
        <v>44988</v>
      </c>
      <c r="N40" s="78"/>
      <c r="O40" s="69">
        <v>44988</v>
      </c>
      <c r="P40" s="8">
        <f t="shared" si="58"/>
        <v>44988</v>
      </c>
      <c r="Q40" s="78"/>
      <c r="R40" s="69">
        <v>44988</v>
      </c>
      <c r="S40" s="8">
        <f t="shared" si="59"/>
        <v>44988</v>
      </c>
      <c r="T40" s="78"/>
      <c r="U40" s="69">
        <v>44988</v>
      </c>
      <c r="V40" s="8">
        <f t="shared" si="60"/>
        <v>44988</v>
      </c>
      <c r="W40" s="78"/>
      <c r="X40" s="69">
        <v>44988</v>
      </c>
      <c r="Y40" s="8">
        <f t="shared" si="61"/>
        <v>44988</v>
      </c>
      <c r="Z40" s="78"/>
      <c r="AA40" s="69">
        <v>44988</v>
      </c>
      <c r="AB40" s="8">
        <f t="shared" si="62"/>
        <v>44988</v>
      </c>
    </row>
    <row r="41" spans="4:28" ht="18.75" x14ac:dyDescent="0.25">
      <c r="D41" s="99" t="s">
        <v>31</v>
      </c>
      <c r="E41" s="78"/>
      <c r="F41" s="69">
        <v>0</v>
      </c>
      <c r="G41" s="8">
        <f t="shared" si="55"/>
        <v>0</v>
      </c>
      <c r="H41" s="78"/>
      <c r="I41" s="69">
        <v>0</v>
      </c>
      <c r="J41" s="8">
        <f t="shared" si="56"/>
        <v>0</v>
      </c>
      <c r="K41" s="78"/>
      <c r="L41" s="69">
        <v>0</v>
      </c>
      <c r="M41" s="8">
        <f t="shared" si="57"/>
        <v>0</v>
      </c>
      <c r="N41" s="78"/>
      <c r="O41" s="69">
        <v>0</v>
      </c>
      <c r="P41" s="8">
        <f t="shared" si="58"/>
        <v>0</v>
      </c>
      <c r="Q41" s="78"/>
      <c r="R41" s="69">
        <v>0</v>
      </c>
      <c r="S41" s="8">
        <f t="shared" si="59"/>
        <v>0</v>
      </c>
      <c r="T41" s="78"/>
      <c r="U41" s="69">
        <v>0</v>
      </c>
      <c r="V41" s="8">
        <f t="shared" si="60"/>
        <v>0</v>
      </c>
      <c r="W41" s="78"/>
      <c r="X41" s="69">
        <v>0</v>
      </c>
      <c r="Y41" s="8">
        <f t="shared" si="61"/>
        <v>0</v>
      </c>
      <c r="Z41" s="78"/>
      <c r="AA41" s="69">
        <v>0</v>
      </c>
      <c r="AB41" s="8">
        <f t="shared" si="62"/>
        <v>0</v>
      </c>
    </row>
    <row r="42" spans="4:28" ht="18.75" x14ac:dyDescent="0.25">
      <c r="D42" s="91" t="s">
        <v>32</v>
      </c>
      <c r="E42" s="119">
        <v>0</v>
      </c>
      <c r="F42" s="119">
        <v>0</v>
      </c>
      <c r="G42" s="8">
        <f t="shared" si="55"/>
        <v>0</v>
      </c>
      <c r="H42" s="119">
        <v>0</v>
      </c>
      <c r="I42" s="119">
        <v>0</v>
      </c>
      <c r="J42" s="8">
        <f t="shared" si="56"/>
        <v>0</v>
      </c>
      <c r="K42" s="119">
        <v>0</v>
      </c>
      <c r="L42" s="119">
        <v>0</v>
      </c>
      <c r="M42" s="8">
        <f t="shared" si="57"/>
        <v>0</v>
      </c>
      <c r="N42" s="119">
        <v>0</v>
      </c>
      <c r="O42" s="119">
        <v>0</v>
      </c>
      <c r="P42" s="8">
        <f t="shared" si="58"/>
        <v>0</v>
      </c>
      <c r="Q42" s="119">
        <v>0</v>
      </c>
      <c r="R42" s="119">
        <v>0</v>
      </c>
      <c r="S42" s="8">
        <f t="shared" si="59"/>
        <v>0</v>
      </c>
      <c r="T42" s="119">
        <v>0</v>
      </c>
      <c r="U42" s="119">
        <v>0</v>
      </c>
      <c r="V42" s="8">
        <f t="shared" si="60"/>
        <v>0</v>
      </c>
      <c r="W42" s="119">
        <v>0</v>
      </c>
      <c r="X42" s="119">
        <v>0</v>
      </c>
      <c r="Y42" s="8">
        <f t="shared" si="61"/>
        <v>0</v>
      </c>
      <c r="Z42" s="119">
        <v>0</v>
      </c>
      <c r="AA42" s="119">
        <v>0</v>
      </c>
      <c r="AB42" s="8">
        <f t="shared" si="62"/>
        <v>0</v>
      </c>
    </row>
    <row r="43" spans="4:28" ht="16.5" x14ac:dyDescent="0.25">
      <c r="D43" s="32" t="s">
        <v>33</v>
      </c>
      <c r="E43" s="67">
        <f>E41+E40+E35+E34+E42</f>
        <v>0</v>
      </c>
      <c r="F43" s="67">
        <f>F41+F40+F35+F34+F42</f>
        <v>425788</v>
      </c>
      <c r="G43" s="66">
        <f t="shared" si="55"/>
        <v>425788</v>
      </c>
      <c r="H43" s="67">
        <f>H41+H40+H35+H34+H42</f>
        <v>0</v>
      </c>
      <c r="I43" s="67">
        <f>I41+I40+I35+I34+I42</f>
        <v>425788</v>
      </c>
      <c r="J43" s="66">
        <f t="shared" si="56"/>
        <v>425788</v>
      </c>
      <c r="K43" s="67">
        <f>K41+K40+K35+K34+K42</f>
        <v>0</v>
      </c>
      <c r="L43" s="67">
        <f>L41+L40+L35+L34+L42</f>
        <v>425788</v>
      </c>
      <c r="M43" s="66">
        <f t="shared" si="57"/>
        <v>425788</v>
      </c>
      <c r="N43" s="67">
        <f>N41+N40+N35+N34+N42</f>
        <v>0</v>
      </c>
      <c r="O43" s="67">
        <f>O41+O40+O35+O34+O42</f>
        <v>425788</v>
      </c>
      <c r="P43" s="66">
        <f t="shared" si="58"/>
        <v>425788</v>
      </c>
      <c r="Q43" s="67">
        <f>Q41+Q40+Q35+Q34+Q42</f>
        <v>0</v>
      </c>
      <c r="R43" s="67">
        <f>R41+R40+R35+R34+R42</f>
        <v>425788</v>
      </c>
      <c r="S43" s="66">
        <f t="shared" si="59"/>
        <v>425788</v>
      </c>
      <c r="T43" s="67">
        <f>T41+T40+T35+T34+T42</f>
        <v>0</v>
      </c>
      <c r="U43" s="67">
        <f>U41+U40+U35+U34+U42</f>
        <v>425788</v>
      </c>
      <c r="V43" s="66">
        <f t="shared" si="60"/>
        <v>425788</v>
      </c>
      <c r="W43" s="67">
        <f>W41+W40+W35+W34+W42</f>
        <v>0</v>
      </c>
      <c r="X43" s="67">
        <f>X41+X40+X35+X34+X42</f>
        <v>425788</v>
      </c>
      <c r="Y43" s="66">
        <f t="shared" si="61"/>
        <v>425788</v>
      </c>
      <c r="Z43" s="67">
        <f>Z41+Z40+Z35+Z34+Z42</f>
        <v>0</v>
      </c>
      <c r="AA43" s="67">
        <f>AA41+AA40+AA35+AA34+AA42</f>
        <v>425788</v>
      </c>
      <c r="AB43" s="66">
        <f t="shared" si="62"/>
        <v>425788</v>
      </c>
    </row>
    <row r="44" spans="4:28" ht="18.75" x14ac:dyDescent="0.25">
      <c r="D44" s="30" t="s">
        <v>34</v>
      </c>
      <c r="E44" s="3">
        <v>0</v>
      </c>
      <c r="F44" s="3">
        <v>0</v>
      </c>
      <c r="G44" s="5">
        <f t="shared" si="55"/>
        <v>0</v>
      </c>
      <c r="H44" s="3">
        <v>0</v>
      </c>
      <c r="I44" s="3">
        <v>0</v>
      </c>
      <c r="J44" s="5">
        <f t="shared" si="56"/>
        <v>0</v>
      </c>
      <c r="K44" s="3">
        <v>0</v>
      </c>
      <c r="L44" s="3">
        <v>0</v>
      </c>
      <c r="M44" s="5">
        <f t="shared" si="57"/>
        <v>0</v>
      </c>
      <c r="N44" s="3">
        <v>0</v>
      </c>
      <c r="O44" s="3">
        <v>0</v>
      </c>
      <c r="P44" s="5">
        <f t="shared" si="58"/>
        <v>0</v>
      </c>
      <c r="Q44" s="3">
        <v>0</v>
      </c>
      <c r="R44" s="3">
        <v>0</v>
      </c>
      <c r="S44" s="5">
        <f t="shared" si="59"/>
        <v>0</v>
      </c>
      <c r="T44" s="3">
        <v>0</v>
      </c>
      <c r="U44" s="3">
        <v>0</v>
      </c>
      <c r="V44" s="5">
        <f t="shared" si="60"/>
        <v>0</v>
      </c>
      <c r="W44" s="3">
        <v>0</v>
      </c>
      <c r="X44" s="3">
        <v>0</v>
      </c>
      <c r="Y44" s="5">
        <f t="shared" si="61"/>
        <v>0</v>
      </c>
      <c r="Z44" s="3">
        <v>0</v>
      </c>
      <c r="AA44" s="3">
        <v>0</v>
      </c>
      <c r="AB44" s="5">
        <f t="shared" si="62"/>
        <v>0</v>
      </c>
    </row>
    <row r="45" spans="4:28" ht="18.75" x14ac:dyDescent="0.25">
      <c r="D45" s="31" t="s">
        <v>35</v>
      </c>
      <c r="E45" s="3">
        <v>0</v>
      </c>
      <c r="F45" s="3">
        <v>0</v>
      </c>
      <c r="G45" s="5">
        <f t="shared" si="55"/>
        <v>0</v>
      </c>
      <c r="H45" s="3">
        <v>0</v>
      </c>
      <c r="I45" s="3">
        <v>0</v>
      </c>
      <c r="J45" s="5">
        <f t="shared" si="56"/>
        <v>0</v>
      </c>
      <c r="K45" s="3">
        <v>0</v>
      </c>
      <c r="L45" s="3">
        <v>0</v>
      </c>
      <c r="M45" s="5">
        <f t="shared" si="57"/>
        <v>0</v>
      </c>
      <c r="N45" s="3">
        <v>0</v>
      </c>
      <c r="O45" s="3">
        <v>0</v>
      </c>
      <c r="P45" s="5">
        <f t="shared" si="58"/>
        <v>0</v>
      </c>
      <c r="Q45" s="3">
        <v>0</v>
      </c>
      <c r="R45" s="3">
        <v>0</v>
      </c>
      <c r="S45" s="5">
        <f t="shared" si="59"/>
        <v>0</v>
      </c>
      <c r="T45" s="3">
        <v>0</v>
      </c>
      <c r="U45" s="3">
        <v>0</v>
      </c>
      <c r="V45" s="5">
        <f t="shared" si="60"/>
        <v>0</v>
      </c>
      <c r="W45" s="3">
        <v>0</v>
      </c>
      <c r="X45" s="3">
        <v>0</v>
      </c>
      <c r="Y45" s="5">
        <f t="shared" si="61"/>
        <v>0</v>
      </c>
      <c r="Z45" s="3">
        <v>0</v>
      </c>
      <c r="AA45" s="3">
        <v>0</v>
      </c>
      <c r="AB45" s="5">
        <f t="shared" si="62"/>
        <v>0</v>
      </c>
    </row>
    <row r="46" spans="4:28" ht="18.75" x14ac:dyDescent="0.25">
      <c r="D46" s="31" t="s">
        <v>36</v>
      </c>
      <c r="E46" s="10">
        <v>0</v>
      </c>
      <c r="F46" s="10">
        <v>0</v>
      </c>
      <c r="G46" s="5">
        <f t="shared" si="55"/>
        <v>0</v>
      </c>
      <c r="H46" s="10">
        <v>0</v>
      </c>
      <c r="I46" s="10">
        <v>0</v>
      </c>
      <c r="J46" s="5">
        <f t="shared" si="56"/>
        <v>0</v>
      </c>
      <c r="K46" s="10">
        <v>0</v>
      </c>
      <c r="L46" s="10">
        <v>0</v>
      </c>
      <c r="M46" s="5">
        <f t="shared" si="57"/>
        <v>0</v>
      </c>
      <c r="N46" s="10">
        <v>0</v>
      </c>
      <c r="O46" s="10">
        <v>0</v>
      </c>
      <c r="P46" s="5">
        <f t="shared" si="58"/>
        <v>0</v>
      </c>
      <c r="Q46" s="10">
        <v>0</v>
      </c>
      <c r="R46" s="10">
        <v>0</v>
      </c>
      <c r="S46" s="5">
        <f t="shared" si="59"/>
        <v>0</v>
      </c>
      <c r="T46" s="10">
        <v>0</v>
      </c>
      <c r="U46" s="10">
        <v>0</v>
      </c>
      <c r="V46" s="5">
        <f t="shared" si="60"/>
        <v>0</v>
      </c>
      <c r="W46" s="10">
        <v>0</v>
      </c>
      <c r="X46" s="10">
        <v>0</v>
      </c>
      <c r="Y46" s="5">
        <f t="shared" si="61"/>
        <v>0</v>
      </c>
      <c r="Z46" s="10">
        <v>0</v>
      </c>
      <c r="AA46" s="10">
        <v>0</v>
      </c>
      <c r="AB46" s="5">
        <f t="shared" si="62"/>
        <v>0</v>
      </c>
    </row>
    <row r="47" spans="4:28" ht="18.75" x14ac:dyDescent="0.25">
      <c r="D47" s="31" t="s">
        <v>37</v>
      </c>
      <c r="E47" s="10">
        <v>0</v>
      </c>
      <c r="F47" s="10">
        <v>0</v>
      </c>
      <c r="G47" s="5">
        <f t="shared" si="55"/>
        <v>0</v>
      </c>
      <c r="H47" s="10">
        <v>0</v>
      </c>
      <c r="I47" s="10">
        <v>0</v>
      </c>
      <c r="J47" s="5">
        <f t="shared" si="56"/>
        <v>0</v>
      </c>
      <c r="K47" s="10">
        <v>0</v>
      </c>
      <c r="L47" s="10">
        <v>0</v>
      </c>
      <c r="M47" s="5">
        <f t="shared" si="57"/>
        <v>0</v>
      </c>
      <c r="N47" s="10">
        <v>0</v>
      </c>
      <c r="O47" s="10">
        <v>0</v>
      </c>
      <c r="P47" s="5">
        <f t="shared" si="58"/>
        <v>0</v>
      </c>
      <c r="Q47" s="10">
        <v>0</v>
      </c>
      <c r="R47" s="10">
        <v>0</v>
      </c>
      <c r="S47" s="5">
        <f t="shared" si="59"/>
        <v>0</v>
      </c>
      <c r="T47" s="10">
        <v>0</v>
      </c>
      <c r="U47" s="10">
        <v>0</v>
      </c>
      <c r="V47" s="5">
        <f t="shared" si="60"/>
        <v>0</v>
      </c>
      <c r="W47" s="10">
        <v>0</v>
      </c>
      <c r="X47" s="10">
        <v>0</v>
      </c>
      <c r="Y47" s="5">
        <f t="shared" si="61"/>
        <v>0</v>
      </c>
      <c r="Z47" s="10">
        <v>0</v>
      </c>
      <c r="AA47" s="10">
        <v>0</v>
      </c>
      <c r="AB47" s="5">
        <f t="shared" si="62"/>
        <v>0</v>
      </c>
    </row>
    <row r="48" spans="4:28" ht="16.5" x14ac:dyDescent="0.25">
      <c r="D48" s="29" t="s">
        <v>38</v>
      </c>
      <c r="E48" s="131"/>
      <c r="F48" s="120">
        <v>111566</v>
      </c>
      <c r="G48" s="5">
        <f>F48</f>
        <v>111566</v>
      </c>
      <c r="H48" s="131"/>
      <c r="I48" s="120">
        <v>111566</v>
      </c>
      <c r="J48" s="5">
        <f>I48</f>
        <v>111566</v>
      </c>
      <c r="K48" s="131"/>
      <c r="L48" s="120">
        <v>111566</v>
      </c>
      <c r="M48" s="5">
        <f>L48</f>
        <v>111566</v>
      </c>
      <c r="N48" s="131"/>
      <c r="O48" s="120">
        <v>111566</v>
      </c>
      <c r="P48" s="5">
        <f>O48</f>
        <v>111566</v>
      </c>
      <c r="Q48" s="131"/>
      <c r="R48" s="120">
        <v>111566</v>
      </c>
      <c r="S48" s="5">
        <f>R48</f>
        <v>111566</v>
      </c>
      <c r="T48" s="131"/>
      <c r="U48" s="120">
        <v>111566</v>
      </c>
      <c r="V48" s="5">
        <f>U48</f>
        <v>111566</v>
      </c>
      <c r="W48" s="131"/>
      <c r="X48" s="120">
        <v>111566</v>
      </c>
      <c r="Y48" s="5">
        <f>X48</f>
        <v>111566</v>
      </c>
      <c r="Z48" s="131"/>
      <c r="AA48" s="120">
        <v>111566</v>
      </c>
      <c r="AB48" s="5">
        <f>AA48</f>
        <v>111566</v>
      </c>
    </row>
    <row r="49" spans="4:28" ht="16.5" x14ac:dyDescent="0.25">
      <c r="D49" s="33" t="s">
        <v>39</v>
      </c>
      <c r="E49" s="3">
        <v>0</v>
      </c>
      <c r="F49" s="3">
        <v>0</v>
      </c>
      <c r="G49" s="5">
        <f t="shared" ref="G49" si="63">E49+F49</f>
        <v>0</v>
      </c>
      <c r="H49" s="3">
        <v>0</v>
      </c>
      <c r="I49" s="3">
        <v>0</v>
      </c>
      <c r="J49" s="5">
        <f t="shared" ref="J49" si="64">H49+I49</f>
        <v>0</v>
      </c>
      <c r="K49" s="3">
        <v>0</v>
      </c>
      <c r="L49" s="3">
        <v>0</v>
      </c>
      <c r="M49" s="5">
        <f t="shared" ref="M49" si="65">K49+L49</f>
        <v>0</v>
      </c>
      <c r="N49" s="3">
        <v>0</v>
      </c>
      <c r="O49" s="3">
        <v>0</v>
      </c>
      <c r="P49" s="5">
        <f t="shared" ref="P49" si="66">N49+O49</f>
        <v>0</v>
      </c>
      <c r="Q49" s="3">
        <v>0</v>
      </c>
      <c r="R49" s="3">
        <v>0</v>
      </c>
      <c r="S49" s="5">
        <f t="shared" ref="S49" si="67">Q49+R49</f>
        <v>0</v>
      </c>
      <c r="T49" s="3">
        <v>0</v>
      </c>
      <c r="U49" s="3">
        <v>0</v>
      </c>
      <c r="V49" s="5">
        <f t="shared" ref="V49" si="68">T49+U49</f>
        <v>0</v>
      </c>
      <c r="W49" s="3">
        <v>0</v>
      </c>
      <c r="X49" s="3">
        <v>0</v>
      </c>
      <c r="Y49" s="5">
        <f t="shared" ref="Y49" si="69">W49+X49</f>
        <v>0</v>
      </c>
      <c r="Z49" s="3">
        <v>0</v>
      </c>
      <c r="AA49" s="3">
        <v>0</v>
      </c>
      <c r="AB49" s="5">
        <f t="shared" ref="AB49" si="70">Z49+AA49</f>
        <v>0</v>
      </c>
    </row>
    <row r="50" spans="4:28" ht="29.25" thickBot="1" x14ac:dyDescent="0.3">
      <c r="D50" s="57" t="s">
        <v>88</v>
      </c>
      <c r="E50" s="73">
        <v>1149030.6957632056</v>
      </c>
      <c r="F50" s="72">
        <v>1152383.9018206336</v>
      </c>
      <c r="G50" s="72">
        <f>E50+F50</f>
        <v>2301414.5975838392</v>
      </c>
      <c r="H50" s="73">
        <v>1149030.6957632056</v>
      </c>
      <c r="I50" s="72">
        <v>1152383.9018206336</v>
      </c>
      <c r="J50" s="72">
        <f>H50+I50</f>
        <v>2301414.5975838392</v>
      </c>
      <c r="K50" s="73">
        <v>1149030.6957632056</v>
      </c>
      <c r="L50" s="72">
        <v>1152383.9018206336</v>
      </c>
      <c r="M50" s="72">
        <f>K50+L50</f>
        <v>2301414.5975838392</v>
      </c>
      <c r="N50" s="73">
        <v>1149030.6957632056</v>
      </c>
      <c r="O50" s="72">
        <v>1152383.9018206336</v>
      </c>
      <c r="P50" s="72">
        <f>N50+O50</f>
        <v>2301414.5975838392</v>
      </c>
      <c r="Q50" s="73">
        <v>1149030.6957632056</v>
      </c>
      <c r="R50" s="72">
        <v>1152383.9018206336</v>
      </c>
      <c r="S50" s="72">
        <f>Q50+R50</f>
        <v>2301414.5975838392</v>
      </c>
      <c r="T50" s="73">
        <v>1149030.6957632056</v>
      </c>
      <c r="U50" s="72">
        <v>1152383.9018206336</v>
      </c>
      <c r="V50" s="72">
        <f>T50+U50</f>
        <v>2301414.5975838392</v>
      </c>
      <c r="W50" s="73">
        <v>1149030.6957632056</v>
      </c>
      <c r="X50" s="72">
        <v>1152383.9018206336</v>
      </c>
      <c r="Y50" s="72">
        <f>W50+X50</f>
        <v>2301414.5975838392</v>
      </c>
      <c r="Z50" s="73">
        <v>1149030.6957632056</v>
      </c>
      <c r="AA50" s="72">
        <v>1152383.9018206336</v>
      </c>
      <c r="AB50" s="72">
        <f>Z50+AA50</f>
        <v>2301414.5975838392</v>
      </c>
    </row>
    <row r="51" spans="4:28" ht="35.25" customHeight="1" thickBot="1" x14ac:dyDescent="0.3">
      <c r="D51" s="105" t="s">
        <v>86</v>
      </c>
      <c r="E51" s="100">
        <f t="shared" ref="E51:AB51" si="71">E28+E33+E43+E44+E45+E46+E47+E48+E49</f>
        <v>0</v>
      </c>
      <c r="F51" s="100">
        <f>F28+F33+F43+F44+F45+F46+F47+F48+F49</f>
        <v>1152384</v>
      </c>
      <c r="G51" s="100">
        <f t="shared" si="71"/>
        <v>1152384</v>
      </c>
      <c r="H51" s="100">
        <f t="shared" ref="H51:I51" si="72">H28+H33+H43+H44+H45+H46+H47+H48+H49</f>
        <v>0</v>
      </c>
      <c r="I51" s="100">
        <f>I28+I33+I43+I44+I45+I46+I47+I48+I49</f>
        <v>1152384</v>
      </c>
      <c r="J51" s="100">
        <f t="shared" si="71"/>
        <v>1152384</v>
      </c>
      <c r="K51" s="100">
        <f t="shared" ref="K51:L51" si="73">K28+K33+K43+K44+K45+K46+K47+K48+K49</f>
        <v>0</v>
      </c>
      <c r="L51" s="100">
        <f>L28+L33+L43+L44+L45+L46+L47+L48+L49</f>
        <v>1152384</v>
      </c>
      <c r="M51" s="100">
        <f t="shared" si="71"/>
        <v>1152384</v>
      </c>
      <c r="N51" s="100">
        <f t="shared" ref="N51:O51" si="74">N28+N33+N43+N44+N45+N46+N47+N48+N49</f>
        <v>0</v>
      </c>
      <c r="O51" s="100">
        <f>O28+O33+O43+O44+O45+O46+O47+O48+O49</f>
        <v>1152384</v>
      </c>
      <c r="P51" s="100">
        <f t="shared" si="71"/>
        <v>1152384</v>
      </c>
      <c r="Q51" s="100">
        <f t="shared" ref="Q51:R51" si="75">Q28+Q33+Q43+Q44+Q45+Q46+Q47+Q48+Q49</f>
        <v>0</v>
      </c>
      <c r="R51" s="100">
        <f>R28+R33+R43+R44+R45+R46+R47+R48+R49</f>
        <v>1152384</v>
      </c>
      <c r="S51" s="100">
        <f t="shared" si="71"/>
        <v>1152384</v>
      </c>
      <c r="T51" s="100">
        <f t="shared" ref="T51:U51" si="76">T28+T33+T43+T44+T45+T46+T47+T48+T49</f>
        <v>0</v>
      </c>
      <c r="U51" s="100">
        <f>U28+U33+U43+U44+U45+U46+U47+U48+U49</f>
        <v>1152384</v>
      </c>
      <c r="V51" s="100">
        <f t="shared" si="71"/>
        <v>1152384</v>
      </c>
      <c r="W51" s="100">
        <f t="shared" ref="W51:X51" si="77">W28+W33+W43+W44+W45+W46+W47+W48+W49</f>
        <v>0</v>
      </c>
      <c r="X51" s="100">
        <f>X28+X33+X43+X44+X45+X46+X47+X48+X49</f>
        <v>1152384</v>
      </c>
      <c r="Y51" s="100">
        <f t="shared" si="71"/>
        <v>1152384</v>
      </c>
      <c r="Z51" s="100">
        <f>Z28+Z33+Z43+Z44+Z45+Z46+Z47+Z48+Z49</f>
        <v>0</v>
      </c>
      <c r="AA51" s="100">
        <f>AA28+AA33+AA43+AA44+AA45+AA46+AA47+AA48+AA49</f>
        <v>1152384</v>
      </c>
      <c r="AB51" s="100">
        <f t="shared" si="71"/>
        <v>1152384</v>
      </c>
    </row>
    <row r="52" spans="4:28" s="96" customFormat="1" ht="15.75" thickBot="1" x14ac:dyDescent="0.3">
      <c r="D52" s="106" t="s">
        <v>84</v>
      </c>
      <c r="E52" s="93">
        <f>E50-E51</f>
        <v>1149030.6957632056</v>
      </c>
      <c r="F52" s="94">
        <f t="shared" ref="F52" si="78">F50-F51</f>
        <v>-9.8179366439580917E-2</v>
      </c>
      <c r="G52" s="95">
        <f>G50-G51</f>
        <v>1149030.5975838392</v>
      </c>
      <c r="H52" s="93">
        <f>H50-H51</f>
        <v>1149030.6957632056</v>
      </c>
      <c r="I52" s="94">
        <f t="shared" ref="I52" si="79">I50-I51</f>
        <v>-9.8179366439580917E-2</v>
      </c>
      <c r="J52" s="95">
        <f>J50-J51</f>
        <v>1149030.5975838392</v>
      </c>
      <c r="K52" s="93">
        <f>K50-K51</f>
        <v>1149030.6957632056</v>
      </c>
      <c r="L52" s="94">
        <f t="shared" ref="L52" si="80">L50-L51</f>
        <v>-9.8179366439580917E-2</v>
      </c>
      <c r="M52" s="95">
        <f>M50-M51</f>
        <v>1149030.5975838392</v>
      </c>
      <c r="N52" s="93">
        <f>N50-N51</f>
        <v>1149030.6957632056</v>
      </c>
      <c r="O52" s="94">
        <f t="shared" ref="O52" si="81">O50-O51</f>
        <v>-9.8179366439580917E-2</v>
      </c>
      <c r="P52" s="95">
        <f>P50-P51</f>
        <v>1149030.5975838392</v>
      </c>
      <c r="Q52" s="93">
        <f>Q50-Q51</f>
        <v>1149030.6957632056</v>
      </c>
      <c r="R52" s="94">
        <f t="shared" ref="R52" si="82">R50-R51</f>
        <v>-9.8179366439580917E-2</v>
      </c>
      <c r="S52" s="95">
        <f>S50-S51</f>
        <v>1149030.5975838392</v>
      </c>
      <c r="T52" s="93">
        <f>T50-T51</f>
        <v>1149030.6957632056</v>
      </c>
      <c r="U52" s="94">
        <f t="shared" ref="U52" si="83">U50-U51</f>
        <v>-9.8179366439580917E-2</v>
      </c>
      <c r="V52" s="95">
        <f>V50-V51</f>
        <v>1149030.5975838392</v>
      </c>
      <c r="W52" s="93">
        <f>W50-W51</f>
        <v>1149030.6957632056</v>
      </c>
      <c r="X52" s="94">
        <f t="shared" ref="X52" si="84">X50-X51</f>
        <v>-9.8179366439580917E-2</v>
      </c>
      <c r="Y52" s="95">
        <f>Y50-Y51</f>
        <v>1149030.5975838392</v>
      </c>
      <c r="Z52" s="93">
        <f>Z50-Z51</f>
        <v>1149030.6957632056</v>
      </c>
      <c r="AA52" s="94">
        <f t="shared" ref="AA52" si="85">AA50-AA51</f>
        <v>-9.8179366439580917E-2</v>
      </c>
      <c r="AB52" s="95">
        <f>AB50-AB51</f>
        <v>1149030.5975838392</v>
      </c>
    </row>
    <row r="53" spans="4:28" ht="17.25" thickBot="1" x14ac:dyDescent="0.35">
      <c r="D53" s="42"/>
      <c r="E53" s="132"/>
      <c r="F53" s="132"/>
      <c r="G53" s="133"/>
      <c r="H53" s="132"/>
      <c r="I53" s="132"/>
      <c r="J53" s="133"/>
      <c r="K53" s="132"/>
      <c r="L53" s="132"/>
      <c r="M53" s="133"/>
      <c r="N53" s="132"/>
      <c r="O53" s="132"/>
      <c r="P53" s="133"/>
      <c r="Q53" s="132"/>
      <c r="R53" s="132"/>
      <c r="S53" s="133"/>
      <c r="T53" s="132"/>
      <c r="U53" s="132"/>
      <c r="V53" s="133"/>
      <c r="W53" s="132"/>
      <c r="X53" s="132"/>
      <c r="Y53" s="133"/>
      <c r="Z53" s="132"/>
      <c r="AA53" s="132"/>
      <c r="AB53" s="133"/>
    </row>
    <row r="54" spans="4:28" ht="20.25" customHeight="1" thickBot="1" x14ac:dyDescent="0.3">
      <c r="D54" s="80" t="s">
        <v>89</v>
      </c>
      <c r="E54" s="102">
        <v>3104738.916838198</v>
      </c>
      <c r="F54" s="102">
        <v>2709460.6778206299</v>
      </c>
      <c r="G54" s="102">
        <f>E54+F54</f>
        <v>5814199.5946588274</v>
      </c>
      <c r="H54" s="102">
        <v>3104738.916838198</v>
      </c>
      <c r="I54" s="102">
        <v>2709460.6778206299</v>
      </c>
      <c r="J54" s="102">
        <v>5814199.5946588311</v>
      </c>
      <c r="K54" s="102">
        <v>3104738.916838198</v>
      </c>
      <c r="L54" s="102">
        <v>2709460.6778206299</v>
      </c>
      <c r="M54" s="102">
        <v>5814199.5946588311</v>
      </c>
      <c r="N54" s="102">
        <v>3104738.916838198</v>
      </c>
      <c r="O54" s="102">
        <v>2709460.6778206299</v>
      </c>
      <c r="P54" s="102">
        <v>5814199.5946588311</v>
      </c>
      <c r="Q54" s="102">
        <v>3104738.916838198</v>
      </c>
      <c r="R54" s="102">
        <v>2709460.6778206299</v>
      </c>
      <c r="S54" s="102">
        <v>5814199.5946588311</v>
      </c>
      <c r="T54" s="102">
        <v>3104738.916838198</v>
      </c>
      <c r="U54" s="102">
        <v>2709460.6778206299</v>
      </c>
      <c r="V54" s="102">
        <v>5814199.5946588311</v>
      </c>
      <c r="W54" s="102">
        <v>3104738.916838198</v>
      </c>
      <c r="X54" s="102">
        <v>2709460.6778206299</v>
      </c>
      <c r="Y54" s="102">
        <v>5814199.5946588311</v>
      </c>
      <c r="Z54" s="102">
        <v>3104738.916838198</v>
      </c>
      <c r="AA54" s="102">
        <v>2709460.6778206299</v>
      </c>
      <c r="AB54" s="102">
        <v>5814199.5946588311</v>
      </c>
    </row>
    <row r="55" spans="4:28" ht="20.25" customHeight="1" thickBot="1" x14ac:dyDescent="0.3">
      <c r="D55" s="124" t="s">
        <v>91</v>
      </c>
      <c r="E55" s="166"/>
      <c r="F55" s="104">
        <v>2709460.6778206299</v>
      </c>
      <c r="G55" s="104">
        <f>E55+F55</f>
        <v>2709460.6778206299</v>
      </c>
      <c r="H55" s="166"/>
      <c r="I55" s="104">
        <v>2709460.6778206299</v>
      </c>
      <c r="J55" s="104">
        <f>H55+I55</f>
        <v>2709460.6778206299</v>
      </c>
      <c r="K55" s="166"/>
      <c r="L55" s="104">
        <v>2709460.6778206299</v>
      </c>
      <c r="M55" s="104">
        <f>K55+L55</f>
        <v>2709460.6778206299</v>
      </c>
      <c r="N55" s="166"/>
      <c r="O55" s="104">
        <v>2709460.6778206299</v>
      </c>
      <c r="P55" s="104">
        <f>N55+O55</f>
        <v>2709460.6778206299</v>
      </c>
      <c r="Q55" s="166"/>
      <c r="R55" s="104">
        <v>2709460.6778206299</v>
      </c>
      <c r="S55" s="104">
        <f>Q55+R55</f>
        <v>2709460.6778206299</v>
      </c>
      <c r="T55" s="166"/>
      <c r="U55" s="104">
        <v>2709460.6778206299</v>
      </c>
      <c r="V55" s="104">
        <f>T55+U55</f>
        <v>2709460.6778206299</v>
      </c>
      <c r="W55" s="166"/>
      <c r="X55" s="104">
        <v>2709460.6778206299</v>
      </c>
      <c r="Y55" s="104">
        <f>W55+X55</f>
        <v>2709460.6778206299</v>
      </c>
      <c r="Z55" s="166"/>
      <c r="AA55" s="104">
        <v>2709460.6778206299</v>
      </c>
      <c r="AB55" s="104">
        <f>Z55+AA55</f>
        <v>2709460.6778206299</v>
      </c>
    </row>
    <row r="56" spans="4:28" s="96" customFormat="1" ht="15.75" thickBot="1" x14ac:dyDescent="0.3">
      <c r="D56" s="92" t="s">
        <v>99</v>
      </c>
      <c r="E56" s="93">
        <f>E54-E55</f>
        <v>3104738.916838198</v>
      </c>
      <c r="F56" s="94">
        <f t="shared" ref="F56" si="86">F54-F55</f>
        <v>0</v>
      </c>
      <c r="G56" s="93">
        <f>G54-G55</f>
        <v>3104738.9168381975</v>
      </c>
      <c r="H56" s="93">
        <f>H54-H55</f>
        <v>3104738.916838198</v>
      </c>
      <c r="I56" s="94">
        <f t="shared" ref="I56" si="87">I54-I55</f>
        <v>0</v>
      </c>
      <c r="J56" s="93">
        <f>J54-J55</f>
        <v>3104738.9168382012</v>
      </c>
      <c r="K56" s="93">
        <f>K54-K55</f>
        <v>3104738.916838198</v>
      </c>
      <c r="L56" s="94">
        <f t="shared" ref="L56" si="88">L54-L55</f>
        <v>0</v>
      </c>
      <c r="M56" s="93">
        <f>M54-M55</f>
        <v>3104738.9168382012</v>
      </c>
      <c r="N56" s="93">
        <f>N54-N55</f>
        <v>3104738.916838198</v>
      </c>
      <c r="O56" s="94">
        <f t="shared" ref="O56" si="89">O54-O55</f>
        <v>0</v>
      </c>
      <c r="P56" s="93">
        <f>P54-P55</f>
        <v>3104738.9168382012</v>
      </c>
      <c r="Q56" s="93">
        <f>Q54-Q55</f>
        <v>3104738.916838198</v>
      </c>
      <c r="R56" s="94">
        <f t="shared" ref="R56" si="90">R54-R55</f>
        <v>0</v>
      </c>
      <c r="S56" s="93">
        <f>S54-S55</f>
        <v>3104738.9168382012</v>
      </c>
      <c r="T56" s="93">
        <f>T54-T55</f>
        <v>3104738.916838198</v>
      </c>
      <c r="U56" s="94">
        <f t="shared" ref="U56" si="91">U54-U55</f>
        <v>0</v>
      </c>
      <c r="V56" s="93">
        <f>V54-V55</f>
        <v>3104738.9168382012</v>
      </c>
      <c r="W56" s="93">
        <f>W54-W55</f>
        <v>3104738.916838198</v>
      </c>
      <c r="X56" s="94">
        <f t="shared" ref="X56" si="92">X54-X55</f>
        <v>0</v>
      </c>
      <c r="Y56" s="93">
        <f>Y54-Y55</f>
        <v>3104738.9168382012</v>
      </c>
      <c r="Z56" s="93">
        <f>Z54-Z55</f>
        <v>3104738.916838198</v>
      </c>
      <c r="AA56" s="94">
        <f t="shared" ref="AA56" si="93">AA54-AA55</f>
        <v>0</v>
      </c>
      <c r="AB56" s="93">
        <f>AB54-AB55</f>
        <v>3104738.9168382012</v>
      </c>
    </row>
    <row r="57" spans="4:28" ht="20.25" customHeight="1" thickBot="1" x14ac:dyDescent="0.3">
      <c r="D57" s="81" t="s">
        <v>90</v>
      </c>
      <c r="E57" s="103">
        <f>+E25+E50</f>
        <v>3104738.916838198</v>
      </c>
      <c r="F57" s="103">
        <f>+F25+F50</f>
        <v>2709460.6778206336</v>
      </c>
      <c r="G57" s="103">
        <f t="shared" ref="G57" si="94">+G25+G50</f>
        <v>5814199.5946588311</v>
      </c>
      <c r="H57" s="103">
        <f>+H25+H50</f>
        <v>3104738.916838198</v>
      </c>
      <c r="I57" s="103">
        <f>+I25+I50</f>
        <v>2709460.6778206336</v>
      </c>
      <c r="J57" s="103">
        <f t="shared" ref="J57" si="95">+J25+J50</f>
        <v>5814199.5946588311</v>
      </c>
      <c r="K57" s="103">
        <f>+K25+K50</f>
        <v>3104738.916838198</v>
      </c>
      <c r="L57" s="103">
        <f>+L25+L50</f>
        <v>2709460.6778206336</v>
      </c>
      <c r="M57" s="103">
        <f t="shared" ref="M57" si="96">+M25+M50</f>
        <v>5814199.5946588311</v>
      </c>
      <c r="N57" s="103">
        <f>+N25+N50</f>
        <v>3104738.916838198</v>
      </c>
      <c r="O57" s="103">
        <f>+O25+O50</f>
        <v>2709460.6778206336</v>
      </c>
      <c r="P57" s="103">
        <f t="shared" ref="P57" si="97">+P25+P50</f>
        <v>5814199.5946588311</v>
      </c>
      <c r="Q57" s="103">
        <f>+Q25+Q50</f>
        <v>3104738.916838198</v>
      </c>
      <c r="R57" s="103">
        <f>+R25+R50</f>
        <v>2709460.6778206336</v>
      </c>
      <c r="S57" s="103">
        <f t="shared" ref="S57" si="98">+S25+S50</f>
        <v>5814199.5946588311</v>
      </c>
      <c r="T57" s="103">
        <f>+T25+T50</f>
        <v>3104738.916838198</v>
      </c>
      <c r="U57" s="103">
        <f>+U25+U50</f>
        <v>2709460.6778206336</v>
      </c>
      <c r="V57" s="103">
        <f t="shared" ref="V57" si="99">+V25+V50</f>
        <v>5814199.5946588311</v>
      </c>
      <c r="W57" s="103">
        <f>+W25+W50</f>
        <v>3104738.916838198</v>
      </c>
      <c r="X57" s="103">
        <f>+X25+X50</f>
        <v>2709460.6778206336</v>
      </c>
      <c r="Y57" s="103">
        <f t="shared" ref="Y57" si="100">+Y25+Y50</f>
        <v>5814199.5946588311</v>
      </c>
      <c r="Z57" s="103">
        <f>+Z25+Z50</f>
        <v>3104738.916838198</v>
      </c>
      <c r="AA57" s="103">
        <f>+AA25+AA50</f>
        <v>2709460.6778206336</v>
      </c>
      <c r="AB57" s="103">
        <f t="shared" ref="AB57" si="101">+AB25+AB50</f>
        <v>5814199.5946588311</v>
      </c>
    </row>
    <row r="58" spans="4:28" ht="20.25" customHeight="1" thickBot="1" x14ac:dyDescent="0.3">
      <c r="D58" s="124" t="s">
        <v>92</v>
      </c>
      <c r="E58" s="104">
        <f>E26+E51</f>
        <v>0</v>
      </c>
      <c r="F58" s="104">
        <f>F26+F51</f>
        <v>2709461</v>
      </c>
      <c r="G58" s="104">
        <f>E58+F58</f>
        <v>2709461</v>
      </c>
      <c r="H58" s="104">
        <f>H26+H51</f>
        <v>0</v>
      </c>
      <c r="I58" s="104">
        <f>I26+I51</f>
        <v>2709461</v>
      </c>
      <c r="J58" s="104">
        <f>H58+I58</f>
        <v>2709461</v>
      </c>
      <c r="K58" s="104">
        <f>K26+K51</f>
        <v>0</v>
      </c>
      <c r="L58" s="104">
        <f>L26+L51</f>
        <v>2709461</v>
      </c>
      <c r="M58" s="104">
        <f>K58+L58</f>
        <v>2709461</v>
      </c>
      <c r="N58" s="104">
        <f>N26+N51</f>
        <v>0</v>
      </c>
      <c r="O58" s="104">
        <f>O26+O51</f>
        <v>2709461</v>
      </c>
      <c r="P58" s="104">
        <f>N58+O58</f>
        <v>2709461</v>
      </c>
      <c r="Q58" s="104">
        <f>Q26+Q51</f>
        <v>0</v>
      </c>
      <c r="R58" s="104">
        <f>R26+R51</f>
        <v>2709461</v>
      </c>
      <c r="S58" s="104">
        <f>Q58+R58</f>
        <v>2709461</v>
      </c>
      <c r="T58" s="104">
        <f>T26+T51</f>
        <v>0</v>
      </c>
      <c r="U58" s="104">
        <f>U26+U51</f>
        <v>2709461</v>
      </c>
      <c r="V58" s="104">
        <f>T58+U58</f>
        <v>2709461</v>
      </c>
      <c r="W58" s="104">
        <f>W26+W51</f>
        <v>0</v>
      </c>
      <c r="X58" s="104">
        <f>X26+X51</f>
        <v>2709461</v>
      </c>
      <c r="Y58" s="104">
        <f>W58+X58</f>
        <v>2709461</v>
      </c>
      <c r="Z58" s="104">
        <f>Z26+Z51</f>
        <v>0</v>
      </c>
      <c r="AA58" s="104">
        <f>AA26+AA51</f>
        <v>2709461</v>
      </c>
      <c r="AB58" s="104">
        <f>Z58+AA58</f>
        <v>2709461</v>
      </c>
    </row>
    <row r="59" spans="4:28" s="96" customFormat="1" ht="15.75" thickBot="1" x14ac:dyDescent="0.3">
      <c r="D59" s="92" t="s">
        <v>93</v>
      </c>
      <c r="E59" s="93">
        <f>E57-E58</f>
        <v>3104738.916838198</v>
      </c>
      <c r="F59" s="93">
        <f>F57-F58</f>
        <v>-0.3221793663688004</v>
      </c>
      <c r="G59" s="93">
        <f>G57-G58</f>
        <v>3104738.5946588311</v>
      </c>
      <c r="H59" s="93">
        <f>H57-H58</f>
        <v>3104738.916838198</v>
      </c>
      <c r="I59" s="93">
        <f>I57-I58</f>
        <v>-0.3221793663688004</v>
      </c>
      <c r="J59" s="93">
        <f>J57-J58</f>
        <v>3104738.5946588311</v>
      </c>
      <c r="K59" s="93">
        <f>K57-K58</f>
        <v>3104738.916838198</v>
      </c>
      <c r="L59" s="93">
        <f>L57-L58</f>
        <v>-0.3221793663688004</v>
      </c>
      <c r="M59" s="93">
        <f>M57-M58</f>
        <v>3104738.5946588311</v>
      </c>
      <c r="N59" s="93">
        <f>N57-N58</f>
        <v>3104738.916838198</v>
      </c>
      <c r="O59" s="93">
        <f>O57-O58</f>
        <v>-0.3221793663688004</v>
      </c>
      <c r="P59" s="93">
        <f>P57-P58</f>
        <v>3104738.5946588311</v>
      </c>
      <c r="Q59" s="93">
        <f>Q57-Q58</f>
        <v>3104738.916838198</v>
      </c>
      <c r="R59" s="93">
        <f>R57-R58</f>
        <v>-0.3221793663688004</v>
      </c>
      <c r="S59" s="93">
        <f>S57-S58</f>
        <v>3104738.5946588311</v>
      </c>
      <c r="T59" s="93">
        <f>T57-T58</f>
        <v>3104738.916838198</v>
      </c>
      <c r="U59" s="93">
        <f>U57-U58</f>
        <v>-0.3221793663688004</v>
      </c>
      <c r="V59" s="93">
        <f>V57-V58</f>
        <v>3104738.5946588311</v>
      </c>
      <c r="W59" s="93">
        <f>W57-W58</f>
        <v>3104738.916838198</v>
      </c>
      <c r="X59" s="93">
        <f>X57-X58</f>
        <v>-0.3221793663688004</v>
      </c>
      <c r="Y59" s="93">
        <f>Y57-Y58</f>
        <v>3104738.5946588311</v>
      </c>
      <c r="Z59" s="93">
        <f>Z57-Z58</f>
        <v>3104738.916838198</v>
      </c>
      <c r="AA59" s="93">
        <f>AA57-AA58</f>
        <v>-0.3221793663688004</v>
      </c>
      <c r="AB59" s="93">
        <f>AB57-AB58</f>
        <v>3104738.5946588311</v>
      </c>
    </row>
    <row r="60" spans="4:28" ht="16.5" x14ac:dyDescent="0.25">
      <c r="D60" s="44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</row>
    <row r="61" spans="4:28" ht="15.75" thickBot="1" x14ac:dyDescent="0.3">
      <c r="D61" s="45" t="s">
        <v>40</v>
      </c>
      <c r="E61" s="134"/>
      <c r="F61" s="134"/>
      <c r="G61" s="135"/>
      <c r="H61" s="134"/>
      <c r="I61" s="134"/>
      <c r="J61" s="135"/>
      <c r="K61" s="134"/>
      <c r="L61" s="134"/>
      <c r="M61" s="135"/>
      <c r="N61" s="134"/>
      <c r="O61" s="134"/>
      <c r="P61" s="135"/>
      <c r="Q61" s="134"/>
      <c r="R61" s="134"/>
      <c r="S61" s="135"/>
      <c r="T61" s="134"/>
      <c r="U61" s="134"/>
      <c r="V61" s="135"/>
      <c r="W61" s="134"/>
      <c r="X61" s="134"/>
      <c r="Y61" s="135"/>
      <c r="Z61" s="134"/>
      <c r="AA61" s="134"/>
      <c r="AB61" s="135"/>
    </row>
    <row r="62" spans="4:28" ht="16.5" x14ac:dyDescent="0.25">
      <c r="D62" s="36" t="s">
        <v>41</v>
      </c>
      <c r="E62" s="136"/>
      <c r="F62" s="137"/>
      <c r="G62" s="169"/>
      <c r="H62" s="136"/>
      <c r="I62" s="137"/>
      <c r="J62" s="169"/>
      <c r="K62" s="136"/>
      <c r="L62" s="137"/>
      <c r="M62" s="169"/>
      <c r="N62" s="136"/>
      <c r="O62" s="137"/>
      <c r="P62" s="169"/>
      <c r="Q62" s="136"/>
      <c r="R62" s="137"/>
      <c r="S62" s="169"/>
      <c r="T62" s="136"/>
      <c r="U62" s="137"/>
      <c r="V62" s="169"/>
      <c r="W62" s="136"/>
      <c r="X62" s="137"/>
      <c r="Y62" s="169"/>
      <c r="Z62" s="136"/>
      <c r="AA62" s="137"/>
      <c r="AB62" s="169"/>
    </row>
    <row r="63" spans="4:28" ht="17.25" x14ac:dyDescent="0.25">
      <c r="D63" s="46" t="s">
        <v>42</v>
      </c>
      <c r="E63" s="131"/>
      <c r="F63" s="138"/>
      <c r="G63" s="170"/>
      <c r="H63" s="131"/>
      <c r="I63" s="138"/>
      <c r="J63" s="170"/>
      <c r="K63" s="131"/>
      <c r="L63" s="138"/>
      <c r="M63" s="170"/>
      <c r="N63" s="131"/>
      <c r="O63" s="138"/>
      <c r="P63" s="170"/>
      <c r="Q63" s="131"/>
      <c r="R63" s="138"/>
      <c r="S63" s="170"/>
      <c r="T63" s="131"/>
      <c r="U63" s="138"/>
      <c r="V63" s="170"/>
      <c r="W63" s="131"/>
      <c r="X63" s="138"/>
      <c r="Y63" s="170"/>
      <c r="Z63" s="131"/>
      <c r="AA63" s="138"/>
      <c r="AB63" s="170"/>
    </row>
    <row r="64" spans="4:28" ht="16.5" x14ac:dyDescent="0.25">
      <c r="D64" s="31" t="s">
        <v>43</v>
      </c>
      <c r="E64" s="131"/>
      <c r="F64" s="138"/>
      <c r="G64" s="171"/>
      <c r="H64" s="131"/>
      <c r="I64" s="138"/>
      <c r="J64" s="171"/>
      <c r="K64" s="131"/>
      <c r="L64" s="138"/>
      <c r="M64" s="171"/>
      <c r="N64" s="131"/>
      <c r="O64" s="138"/>
      <c r="P64" s="171"/>
      <c r="Q64" s="131"/>
      <c r="R64" s="138"/>
      <c r="S64" s="171"/>
      <c r="T64" s="131"/>
      <c r="U64" s="138"/>
      <c r="V64" s="171"/>
      <c r="W64" s="131"/>
      <c r="X64" s="138"/>
      <c r="Y64" s="171"/>
      <c r="Z64" s="131"/>
      <c r="AA64" s="138"/>
      <c r="AB64" s="171"/>
    </row>
    <row r="65" spans="4:28" ht="17.25" thickBot="1" x14ac:dyDescent="0.3">
      <c r="D65" s="47" t="s">
        <v>44</v>
      </c>
      <c r="E65" s="139"/>
      <c r="F65" s="140"/>
      <c r="G65" s="171"/>
      <c r="H65" s="139"/>
      <c r="I65" s="140"/>
      <c r="J65" s="171"/>
      <c r="K65" s="139"/>
      <c r="L65" s="140"/>
      <c r="M65" s="171"/>
      <c r="N65" s="139"/>
      <c r="O65" s="140"/>
      <c r="P65" s="171"/>
      <c r="Q65" s="139"/>
      <c r="R65" s="140"/>
      <c r="S65" s="171"/>
      <c r="T65" s="139"/>
      <c r="U65" s="140"/>
      <c r="V65" s="171"/>
      <c r="W65" s="139"/>
      <c r="X65" s="140"/>
      <c r="Y65" s="171"/>
      <c r="Z65" s="139"/>
      <c r="AA65" s="140"/>
      <c r="AB65" s="171"/>
    </row>
    <row r="66" spans="4:28" ht="16.5" x14ac:dyDescent="0.3">
      <c r="D66" s="42"/>
      <c r="E66" s="132"/>
      <c r="F66" s="132"/>
      <c r="G66" s="133"/>
      <c r="H66" s="132"/>
      <c r="I66" s="132"/>
      <c r="J66" s="133"/>
      <c r="K66" s="132"/>
      <c r="L66" s="132"/>
      <c r="M66" s="133"/>
      <c r="N66" s="132"/>
      <c r="O66" s="132"/>
      <c r="P66" s="133"/>
      <c r="Q66" s="132"/>
      <c r="R66" s="132"/>
      <c r="S66" s="133"/>
      <c r="T66" s="132"/>
      <c r="U66" s="132"/>
      <c r="V66" s="133"/>
      <c r="W66" s="132"/>
      <c r="X66" s="132"/>
      <c r="Y66" s="133"/>
      <c r="Z66" s="132"/>
      <c r="AA66" s="132"/>
      <c r="AB66" s="133"/>
    </row>
    <row r="67" spans="4:28" ht="17.25" thickBot="1" x14ac:dyDescent="0.35">
      <c r="D67" s="45" t="s">
        <v>45</v>
      </c>
      <c r="E67" s="134"/>
      <c r="F67" s="134"/>
      <c r="G67" s="141"/>
      <c r="H67" s="134"/>
      <c r="I67" s="134"/>
      <c r="J67" s="141"/>
      <c r="K67" s="134"/>
      <c r="L67" s="134"/>
      <c r="M67" s="141"/>
      <c r="N67" s="134"/>
      <c r="O67" s="134"/>
      <c r="P67" s="141"/>
      <c r="Q67" s="134"/>
      <c r="R67" s="134"/>
      <c r="S67" s="141"/>
      <c r="T67" s="134"/>
      <c r="U67" s="134"/>
      <c r="V67" s="141"/>
      <c r="W67" s="134"/>
      <c r="X67" s="134"/>
      <c r="Y67" s="141"/>
      <c r="Z67" s="134"/>
      <c r="AA67" s="134"/>
      <c r="AB67" s="141"/>
    </row>
    <row r="68" spans="4:28" ht="18.75" x14ac:dyDescent="0.25">
      <c r="D68" s="36" t="s">
        <v>46</v>
      </c>
      <c r="E68" s="136"/>
      <c r="F68" s="137"/>
      <c r="G68" s="142">
        <v>0</v>
      </c>
      <c r="H68" s="136"/>
      <c r="I68" s="137"/>
      <c r="J68" s="142">
        <v>0</v>
      </c>
      <c r="K68" s="136"/>
      <c r="L68" s="137"/>
      <c r="M68" s="142">
        <v>0</v>
      </c>
      <c r="N68" s="136"/>
      <c r="O68" s="137"/>
      <c r="P68" s="142">
        <v>0</v>
      </c>
      <c r="Q68" s="136"/>
      <c r="R68" s="137"/>
      <c r="S68" s="142">
        <v>0</v>
      </c>
      <c r="T68" s="136"/>
      <c r="U68" s="137"/>
      <c r="V68" s="142">
        <v>0</v>
      </c>
      <c r="W68" s="136"/>
      <c r="X68" s="137"/>
      <c r="Y68" s="142">
        <v>0</v>
      </c>
      <c r="Z68" s="136"/>
      <c r="AA68" s="137"/>
      <c r="AB68" s="142">
        <v>0</v>
      </c>
    </row>
    <row r="69" spans="4:28" ht="18.75" x14ac:dyDescent="0.25">
      <c r="D69" s="31" t="s">
        <v>47</v>
      </c>
      <c r="E69" s="131"/>
      <c r="F69" s="143"/>
      <c r="G69" s="144">
        <v>-0.05</v>
      </c>
      <c r="H69" s="131"/>
      <c r="I69" s="143"/>
      <c r="J69" s="144">
        <v>-0.05</v>
      </c>
      <c r="K69" s="131"/>
      <c r="L69" s="143"/>
      <c r="M69" s="144">
        <v>-0.05</v>
      </c>
      <c r="N69" s="131"/>
      <c r="O69" s="143"/>
      <c r="P69" s="144">
        <v>-0.05</v>
      </c>
      <c r="Q69" s="131"/>
      <c r="R69" s="143"/>
      <c r="S69" s="144">
        <v>-0.05</v>
      </c>
      <c r="T69" s="131"/>
      <c r="U69" s="143"/>
      <c r="V69" s="144">
        <v>-0.05</v>
      </c>
      <c r="W69" s="131"/>
      <c r="X69" s="143"/>
      <c r="Y69" s="144">
        <v>-0.05</v>
      </c>
      <c r="Z69" s="131"/>
      <c r="AA69" s="143"/>
      <c r="AB69" s="144">
        <v>-0.05</v>
      </c>
    </row>
    <row r="70" spans="4:28" ht="16.5" x14ac:dyDescent="0.25">
      <c r="D70" s="41" t="s">
        <v>48</v>
      </c>
      <c r="E70" s="131"/>
      <c r="F70" s="138"/>
      <c r="G70" s="145">
        <f>SUM(G68:G69)</f>
        <v>-0.05</v>
      </c>
      <c r="H70" s="131"/>
      <c r="I70" s="138"/>
      <c r="J70" s="145">
        <f>SUM(J68:J69)</f>
        <v>-0.05</v>
      </c>
      <c r="K70" s="131"/>
      <c r="L70" s="138"/>
      <c r="M70" s="145">
        <f>SUM(M68:M69)</f>
        <v>-0.05</v>
      </c>
      <c r="N70" s="131"/>
      <c r="O70" s="138"/>
      <c r="P70" s="145">
        <f>SUM(P68:P69)</f>
        <v>-0.05</v>
      </c>
      <c r="Q70" s="131"/>
      <c r="R70" s="138"/>
      <c r="S70" s="145">
        <f>SUM(S68:S69)</f>
        <v>-0.05</v>
      </c>
      <c r="T70" s="131"/>
      <c r="U70" s="138"/>
      <c r="V70" s="145">
        <f>SUM(V68:V69)</f>
        <v>-0.05</v>
      </c>
      <c r="W70" s="131"/>
      <c r="X70" s="138"/>
      <c r="Y70" s="145">
        <f>SUM(Y68:Y69)</f>
        <v>-0.05</v>
      </c>
      <c r="Z70" s="131"/>
      <c r="AA70" s="138"/>
      <c r="AB70" s="145">
        <f>SUM(AB68:AB69)</f>
        <v>-0.05</v>
      </c>
    </row>
    <row r="71" spans="4:28" ht="17.25" thickBot="1" x14ac:dyDescent="0.3">
      <c r="D71" s="34" t="s">
        <v>49</v>
      </c>
      <c r="E71" s="139"/>
      <c r="F71" s="140"/>
      <c r="G71" s="146">
        <f>1+G70</f>
        <v>0.95</v>
      </c>
      <c r="H71" s="139"/>
      <c r="I71" s="140"/>
      <c r="J71" s="146">
        <f>1+J70</f>
        <v>0.95</v>
      </c>
      <c r="K71" s="139"/>
      <c r="L71" s="140"/>
      <c r="M71" s="146">
        <f>1+M70</f>
        <v>0.95</v>
      </c>
      <c r="N71" s="139"/>
      <c r="O71" s="140"/>
      <c r="P71" s="146">
        <f>1+P70</f>
        <v>0.95</v>
      </c>
      <c r="Q71" s="139"/>
      <c r="R71" s="140"/>
      <c r="S71" s="146">
        <f>1+S70</f>
        <v>0.95</v>
      </c>
      <c r="T71" s="139"/>
      <c r="U71" s="140"/>
      <c r="V71" s="146">
        <f>1+V70</f>
        <v>0.95</v>
      </c>
      <c r="W71" s="139"/>
      <c r="X71" s="140"/>
      <c r="Y71" s="146">
        <f>1+Y70</f>
        <v>0.95</v>
      </c>
      <c r="Z71" s="139"/>
      <c r="AA71" s="140"/>
      <c r="AB71" s="146">
        <f>1+AB70</f>
        <v>0.95</v>
      </c>
    </row>
    <row r="72" spans="4:28" ht="16.5" x14ac:dyDescent="0.3">
      <c r="D72" s="48"/>
      <c r="E72" s="147"/>
      <c r="F72" s="147"/>
      <c r="G72" s="12"/>
      <c r="H72" s="147"/>
      <c r="I72" s="147"/>
      <c r="J72" s="12"/>
      <c r="K72" s="147"/>
      <c r="L72" s="147"/>
      <c r="M72" s="12"/>
      <c r="N72" s="147"/>
      <c r="O72" s="147"/>
      <c r="P72" s="12"/>
      <c r="Q72" s="147"/>
      <c r="R72" s="147"/>
      <c r="S72" s="12"/>
      <c r="T72" s="147"/>
      <c r="U72" s="147"/>
      <c r="V72" s="12"/>
      <c r="W72" s="147"/>
      <c r="X72" s="147"/>
      <c r="Y72" s="12"/>
      <c r="Z72" s="147"/>
      <c r="AA72" s="147"/>
      <c r="AB72" s="12"/>
    </row>
    <row r="73" spans="4:28" ht="17.25" thickBot="1" x14ac:dyDescent="0.35">
      <c r="D73" s="45" t="s">
        <v>50</v>
      </c>
      <c r="E73" s="134"/>
      <c r="F73" s="134"/>
      <c r="G73" s="141"/>
      <c r="H73" s="134"/>
      <c r="I73" s="134"/>
      <c r="J73" s="141"/>
      <c r="K73" s="134"/>
      <c r="L73" s="134"/>
      <c r="M73" s="141"/>
      <c r="N73" s="134"/>
      <c r="O73" s="134"/>
      <c r="P73" s="141"/>
      <c r="Q73" s="134"/>
      <c r="R73" s="134"/>
      <c r="S73" s="141"/>
      <c r="T73" s="134"/>
      <c r="U73" s="134"/>
      <c r="V73" s="141"/>
      <c r="W73" s="134"/>
      <c r="X73" s="134"/>
      <c r="Y73" s="141"/>
      <c r="Z73" s="134"/>
      <c r="AA73" s="134"/>
      <c r="AB73" s="141"/>
    </row>
    <row r="74" spans="4:28" ht="17.25" x14ac:dyDescent="0.25">
      <c r="D74" s="172" t="s">
        <v>51</v>
      </c>
      <c r="E74" s="136"/>
      <c r="F74" s="137"/>
      <c r="G74" s="173">
        <v>2.7E-2</v>
      </c>
      <c r="H74" s="136"/>
      <c r="I74" s="137"/>
      <c r="J74" s="173">
        <v>2.7E-2</v>
      </c>
      <c r="K74" s="136"/>
      <c r="L74" s="137"/>
      <c r="M74" s="173">
        <v>2.7E-2</v>
      </c>
      <c r="N74" s="136"/>
      <c r="O74" s="137"/>
      <c r="P74" s="173">
        <v>2.7E-2</v>
      </c>
      <c r="Q74" s="136"/>
      <c r="R74" s="137"/>
      <c r="S74" s="173">
        <v>2.7E-2</v>
      </c>
      <c r="T74" s="136"/>
      <c r="U74" s="137"/>
      <c r="V74" s="173">
        <v>2.7E-2</v>
      </c>
      <c r="W74" s="136"/>
      <c r="X74" s="137"/>
      <c r="Y74" s="173">
        <v>2.7E-2</v>
      </c>
      <c r="Z74" s="136"/>
      <c r="AA74" s="137"/>
      <c r="AB74" s="173">
        <v>2.7E-2</v>
      </c>
    </row>
    <row r="75" spans="4:28" ht="17.25" x14ac:dyDescent="0.25">
      <c r="D75" s="31" t="s">
        <v>52</v>
      </c>
      <c r="E75" s="138"/>
      <c r="F75" s="138"/>
      <c r="G75" s="148">
        <v>2E-3</v>
      </c>
      <c r="H75" s="138"/>
      <c r="I75" s="138"/>
      <c r="J75" s="148">
        <v>2E-3</v>
      </c>
      <c r="K75" s="138"/>
      <c r="L75" s="138"/>
      <c r="M75" s="148">
        <v>2E-3</v>
      </c>
      <c r="N75" s="138"/>
      <c r="O75" s="138"/>
      <c r="P75" s="148">
        <v>2E-3</v>
      </c>
      <c r="Q75" s="138"/>
      <c r="R75" s="138"/>
      <c r="S75" s="148">
        <v>2E-3</v>
      </c>
      <c r="T75" s="138"/>
      <c r="U75" s="138"/>
      <c r="V75" s="148">
        <v>2E-3</v>
      </c>
      <c r="W75" s="138"/>
      <c r="X75" s="138"/>
      <c r="Y75" s="148">
        <v>2E-3</v>
      </c>
      <c r="Z75" s="138"/>
      <c r="AA75" s="138"/>
      <c r="AB75" s="148">
        <v>2E-3</v>
      </c>
    </row>
    <row r="76" spans="4:28" ht="18.75" x14ac:dyDescent="0.25">
      <c r="D76" s="31" t="s">
        <v>53</v>
      </c>
      <c r="E76" s="138"/>
      <c r="F76" s="138"/>
      <c r="G76" s="148">
        <v>0.03</v>
      </c>
      <c r="H76" s="138"/>
      <c r="I76" s="138"/>
      <c r="J76" s="148">
        <v>0.03</v>
      </c>
      <c r="K76" s="138"/>
      <c r="L76" s="138"/>
      <c r="M76" s="148">
        <v>0.03</v>
      </c>
      <c r="N76" s="138"/>
      <c r="O76" s="138"/>
      <c r="P76" s="148">
        <v>0.03</v>
      </c>
      <c r="Q76" s="138"/>
      <c r="R76" s="138"/>
      <c r="S76" s="148">
        <v>0.03</v>
      </c>
      <c r="T76" s="138"/>
      <c r="U76" s="138"/>
      <c r="V76" s="148">
        <v>0.03</v>
      </c>
      <c r="W76" s="138"/>
      <c r="X76" s="138"/>
      <c r="Y76" s="148">
        <v>0.03</v>
      </c>
      <c r="Z76" s="138"/>
      <c r="AA76" s="138"/>
      <c r="AB76" s="148">
        <v>0.03</v>
      </c>
    </row>
    <row r="77" spans="4:28" ht="18.75" x14ac:dyDescent="0.25">
      <c r="D77" s="31" t="s">
        <v>54</v>
      </c>
      <c r="E77" s="138"/>
      <c r="F77" s="138"/>
      <c r="G77" s="148">
        <v>0</v>
      </c>
      <c r="H77" s="138"/>
      <c r="I77" s="138"/>
      <c r="J77" s="148">
        <v>0</v>
      </c>
      <c r="K77" s="138"/>
      <c r="L77" s="138"/>
      <c r="M77" s="148">
        <v>0</v>
      </c>
      <c r="N77" s="138"/>
      <c r="O77" s="138"/>
      <c r="P77" s="148">
        <v>0</v>
      </c>
      <c r="Q77" s="138"/>
      <c r="R77" s="138"/>
      <c r="S77" s="148">
        <v>0</v>
      </c>
      <c r="T77" s="138"/>
      <c r="U77" s="138"/>
      <c r="V77" s="148">
        <v>0</v>
      </c>
      <c r="W77" s="138"/>
      <c r="X77" s="138"/>
      <c r="Y77" s="148">
        <v>0</v>
      </c>
      <c r="Z77" s="138"/>
      <c r="AA77" s="138"/>
      <c r="AB77" s="148">
        <v>0</v>
      </c>
    </row>
    <row r="78" spans="4:28" ht="18.75" x14ac:dyDescent="0.25">
      <c r="D78" s="31" t="s">
        <v>55</v>
      </c>
      <c r="E78" s="131"/>
      <c r="F78" s="138"/>
      <c r="G78" s="148">
        <v>0</v>
      </c>
      <c r="H78" s="131"/>
      <c r="I78" s="138"/>
      <c r="J78" s="148">
        <v>0</v>
      </c>
      <c r="K78" s="131"/>
      <c r="L78" s="138"/>
      <c r="M78" s="148">
        <v>0</v>
      </c>
      <c r="N78" s="131"/>
      <c r="O78" s="138"/>
      <c r="P78" s="148">
        <v>0</v>
      </c>
      <c r="Q78" s="131"/>
      <c r="R78" s="138"/>
      <c r="S78" s="148">
        <v>0</v>
      </c>
      <c r="T78" s="131"/>
      <c r="U78" s="138"/>
      <c r="V78" s="148">
        <v>0</v>
      </c>
      <c r="W78" s="131"/>
      <c r="X78" s="138"/>
      <c r="Y78" s="148">
        <v>0</v>
      </c>
      <c r="Z78" s="131"/>
      <c r="AA78" s="138"/>
      <c r="AB78" s="148">
        <v>0</v>
      </c>
    </row>
    <row r="79" spans="4:28" ht="18.75" x14ac:dyDescent="0.25">
      <c r="D79" s="30" t="s">
        <v>56</v>
      </c>
      <c r="E79" s="131"/>
      <c r="F79" s="138"/>
      <c r="G79" s="148">
        <v>0.04</v>
      </c>
      <c r="H79" s="131"/>
      <c r="I79" s="138"/>
      <c r="J79" s="148">
        <v>0.04</v>
      </c>
      <c r="K79" s="131"/>
      <c r="L79" s="138"/>
      <c r="M79" s="148">
        <v>0.04</v>
      </c>
      <c r="N79" s="131"/>
      <c r="O79" s="138"/>
      <c r="P79" s="148">
        <v>0.04</v>
      </c>
      <c r="Q79" s="131"/>
      <c r="R79" s="138"/>
      <c r="S79" s="148">
        <v>0.04</v>
      </c>
      <c r="T79" s="131"/>
      <c r="U79" s="138"/>
      <c r="V79" s="148">
        <v>0.04</v>
      </c>
      <c r="W79" s="131"/>
      <c r="X79" s="138"/>
      <c r="Y79" s="148">
        <v>0.04</v>
      </c>
      <c r="Z79" s="131"/>
      <c r="AA79" s="138"/>
      <c r="AB79" s="148">
        <v>0.04</v>
      </c>
    </row>
    <row r="80" spans="4:28" ht="16.5" x14ac:dyDescent="0.25">
      <c r="D80" s="41" t="s">
        <v>57</v>
      </c>
      <c r="E80" s="131"/>
      <c r="F80" s="138"/>
      <c r="G80" s="13">
        <f>G74-G75+G76+G77+G78+G79</f>
        <v>9.5000000000000001E-2</v>
      </c>
      <c r="H80" s="131"/>
      <c r="I80" s="138"/>
      <c r="J80" s="13">
        <f>J74-J75+J76+J77+J78+J79</f>
        <v>9.5000000000000001E-2</v>
      </c>
      <c r="K80" s="131"/>
      <c r="L80" s="138"/>
      <c r="M80" s="13">
        <f>M74-M75+M76+M77+M78+M79</f>
        <v>9.5000000000000001E-2</v>
      </c>
      <c r="N80" s="131"/>
      <c r="O80" s="138"/>
      <c r="P80" s="13">
        <f>P74-P75+P76+P77+P78+P79</f>
        <v>9.5000000000000001E-2</v>
      </c>
      <c r="Q80" s="131"/>
      <c r="R80" s="138"/>
      <c r="S80" s="13">
        <f>S74-S75+S76+S77+S78+S79</f>
        <v>9.5000000000000001E-2</v>
      </c>
      <c r="T80" s="131"/>
      <c r="U80" s="138"/>
      <c r="V80" s="13">
        <f>V74-V75+V76+V77+V78+V79</f>
        <v>9.5000000000000001E-2</v>
      </c>
      <c r="W80" s="131"/>
      <c r="X80" s="138"/>
      <c r="Y80" s="13">
        <f>Y74-Y75+Y76+Y77+Y78+Y79</f>
        <v>9.5000000000000001E-2</v>
      </c>
      <c r="Z80" s="131"/>
      <c r="AA80" s="138"/>
      <c r="AB80" s="13">
        <f>AB74-AB75+AB76+AB77+AB78+AB79</f>
        <v>9.5000000000000001E-2</v>
      </c>
    </row>
    <row r="81" spans="4:28" ht="16.5" x14ac:dyDescent="0.25">
      <c r="D81" s="43" t="s">
        <v>58</v>
      </c>
      <c r="E81" s="131"/>
      <c r="F81" s="138"/>
      <c r="G81" s="14">
        <f>(1+G80)</f>
        <v>1.095</v>
      </c>
      <c r="H81" s="131"/>
      <c r="I81" s="138"/>
      <c r="J81" s="14">
        <f>(1+J80)</f>
        <v>1.095</v>
      </c>
      <c r="K81" s="131"/>
      <c r="L81" s="138"/>
      <c r="M81" s="14">
        <f>(1+M80)</f>
        <v>1.095</v>
      </c>
      <c r="N81" s="131"/>
      <c r="O81" s="138"/>
      <c r="P81" s="14">
        <f>(1+P80)</f>
        <v>1.095</v>
      </c>
      <c r="Q81" s="131"/>
      <c r="R81" s="138"/>
      <c r="S81" s="14">
        <f>(1+S80)</f>
        <v>1.095</v>
      </c>
      <c r="T81" s="131"/>
      <c r="U81" s="138"/>
      <c r="V81" s="14">
        <f>(1+V80)</f>
        <v>1.095</v>
      </c>
      <c r="W81" s="131"/>
      <c r="X81" s="138"/>
      <c r="Y81" s="14">
        <f>(1+Y80)</f>
        <v>1.095</v>
      </c>
      <c r="Z81" s="131"/>
      <c r="AA81" s="138"/>
      <c r="AB81" s="14">
        <f>(1+AB80)</f>
        <v>1.095</v>
      </c>
    </row>
    <row r="82" spans="4:28" ht="17.25" x14ac:dyDescent="0.3">
      <c r="D82" s="49" t="s">
        <v>59</v>
      </c>
      <c r="E82" s="131"/>
      <c r="F82" s="138"/>
      <c r="G82" s="15">
        <f>G57</f>
        <v>5814199.5946588311</v>
      </c>
      <c r="H82" s="131"/>
      <c r="I82" s="138"/>
      <c r="J82" s="15">
        <f>J57</f>
        <v>5814199.5946588311</v>
      </c>
      <c r="K82" s="131"/>
      <c r="L82" s="138"/>
      <c r="M82" s="15">
        <f>M57</f>
        <v>5814199.5946588311</v>
      </c>
      <c r="N82" s="131"/>
      <c r="O82" s="138"/>
      <c r="P82" s="15">
        <f>P57</f>
        <v>5814199.5946588311</v>
      </c>
      <c r="Q82" s="131"/>
      <c r="R82" s="138"/>
      <c r="S82" s="15">
        <f>S57</f>
        <v>5814199.5946588311</v>
      </c>
      <c r="T82" s="131"/>
      <c r="U82" s="138"/>
      <c r="V82" s="15">
        <f>V57</f>
        <v>5814199.5946588311</v>
      </c>
      <c r="W82" s="131"/>
      <c r="X82" s="138"/>
      <c r="Y82" s="15">
        <f>Y57</f>
        <v>5814199.5946588311</v>
      </c>
      <c r="Z82" s="131"/>
      <c r="AA82" s="138"/>
      <c r="AB82" s="15">
        <f>AB57</f>
        <v>5814199.5946588311</v>
      </c>
    </row>
    <row r="83" spans="4:28" ht="17.25" x14ac:dyDescent="0.25">
      <c r="D83" s="50" t="s">
        <v>60</v>
      </c>
      <c r="E83" s="131"/>
      <c r="F83" s="138"/>
      <c r="G83" s="121">
        <v>3629037.2571033668</v>
      </c>
      <c r="H83" s="131"/>
      <c r="I83" s="138"/>
      <c r="J83" s="121">
        <v>3629037.2571033668</v>
      </c>
      <c r="K83" s="131"/>
      <c r="L83" s="138"/>
      <c r="M83" s="121">
        <v>3629037.2571033668</v>
      </c>
      <c r="N83" s="131"/>
      <c r="O83" s="138"/>
      <c r="P83" s="121">
        <v>3629037.2571033668</v>
      </c>
      <c r="Q83" s="131"/>
      <c r="R83" s="138"/>
      <c r="S83" s="121">
        <v>3629037.2571033668</v>
      </c>
      <c r="T83" s="131"/>
      <c r="U83" s="138"/>
      <c r="V83" s="121">
        <v>3629037.2571033668</v>
      </c>
      <c r="W83" s="131"/>
      <c r="X83" s="138"/>
      <c r="Y83" s="121">
        <v>3629037.2571033668</v>
      </c>
      <c r="Z83" s="131"/>
      <c r="AA83" s="138"/>
      <c r="AB83" s="121">
        <v>3629037.2571033668</v>
      </c>
    </row>
    <row r="84" spans="4:28" ht="17.25" x14ac:dyDescent="0.25">
      <c r="D84" s="50" t="s">
        <v>61</v>
      </c>
      <c r="E84" s="131"/>
      <c r="F84" s="138"/>
      <c r="G84" s="121">
        <v>1944446.5855912142</v>
      </c>
      <c r="H84" s="131"/>
      <c r="I84" s="138"/>
      <c r="J84" s="121">
        <v>1944446.5855912142</v>
      </c>
      <c r="K84" s="131"/>
      <c r="L84" s="138"/>
      <c r="M84" s="121">
        <v>1944446.5855912142</v>
      </c>
      <c r="N84" s="131"/>
      <c r="O84" s="138"/>
      <c r="P84" s="121">
        <v>1944446.5855912142</v>
      </c>
      <c r="Q84" s="131"/>
      <c r="R84" s="138"/>
      <c r="S84" s="121">
        <v>1944446.5855912142</v>
      </c>
      <c r="T84" s="131"/>
      <c r="U84" s="138"/>
      <c r="V84" s="121">
        <v>1944446.5855912142</v>
      </c>
      <c r="W84" s="131"/>
      <c r="X84" s="138"/>
      <c r="Y84" s="121">
        <v>1944446.5855912142</v>
      </c>
      <c r="Z84" s="131"/>
      <c r="AA84" s="138"/>
      <c r="AB84" s="121">
        <v>1944446.5855912142</v>
      </c>
    </row>
    <row r="85" spans="4:28" ht="17.25" x14ac:dyDescent="0.25">
      <c r="D85" s="74" t="s">
        <v>62</v>
      </c>
      <c r="E85" s="131"/>
      <c r="F85" s="138"/>
      <c r="G85" s="16">
        <f>+G83+G84</f>
        <v>5573483.8426945806</v>
      </c>
      <c r="H85" s="131"/>
      <c r="I85" s="138"/>
      <c r="J85" s="16">
        <f>+J83+J84</f>
        <v>5573483.8426945806</v>
      </c>
      <c r="K85" s="131"/>
      <c r="L85" s="138"/>
      <c r="M85" s="16">
        <f>+M83+M84</f>
        <v>5573483.8426945806</v>
      </c>
      <c r="N85" s="131"/>
      <c r="O85" s="138"/>
      <c r="P85" s="16">
        <f>+P83+P84</f>
        <v>5573483.8426945806</v>
      </c>
      <c r="Q85" s="131"/>
      <c r="R85" s="138"/>
      <c r="S85" s="16">
        <f>+S83+S84</f>
        <v>5573483.8426945806</v>
      </c>
      <c r="T85" s="131"/>
      <c r="U85" s="138"/>
      <c r="V85" s="16">
        <f>+V83+V84</f>
        <v>5573483.8426945806</v>
      </c>
      <c r="W85" s="131"/>
      <c r="X85" s="138"/>
      <c r="Y85" s="16">
        <f>+Y83+Y84</f>
        <v>5573483.8426945806</v>
      </c>
      <c r="Z85" s="131"/>
      <c r="AA85" s="138"/>
      <c r="AB85" s="16">
        <f>+AB83+AB84</f>
        <v>5573483.8426945806</v>
      </c>
    </row>
    <row r="86" spans="4:28" ht="19.5" thickBot="1" x14ac:dyDescent="0.3">
      <c r="D86" s="34" t="s">
        <v>63</v>
      </c>
      <c r="E86" s="139"/>
      <c r="F86" s="140"/>
      <c r="G86" s="70">
        <f>+G82/G85</f>
        <v>1.0431894590095148</v>
      </c>
      <c r="H86" s="139"/>
      <c r="I86" s="140"/>
      <c r="J86" s="70">
        <f>+J82/J85</f>
        <v>1.0431894590095148</v>
      </c>
      <c r="K86" s="139"/>
      <c r="L86" s="140"/>
      <c r="M86" s="70">
        <f>+M82/M85</f>
        <v>1.0431894590095148</v>
      </c>
      <c r="N86" s="139"/>
      <c r="O86" s="140"/>
      <c r="P86" s="70">
        <f>+P82/P85</f>
        <v>1.0431894590095148</v>
      </c>
      <c r="Q86" s="139"/>
      <c r="R86" s="140"/>
      <c r="S86" s="70">
        <f>+S82/S85</f>
        <v>1.0431894590095148</v>
      </c>
      <c r="T86" s="139"/>
      <c r="U86" s="140"/>
      <c r="V86" s="70">
        <f>+V82/V85</f>
        <v>1.0431894590095148</v>
      </c>
      <c r="W86" s="139"/>
      <c r="X86" s="140"/>
      <c r="Y86" s="70">
        <f>+Y82/Y85</f>
        <v>1.0431894590095148</v>
      </c>
      <c r="Z86" s="139"/>
      <c r="AA86" s="140"/>
      <c r="AB86" s="70">
        <f>+AB82/AB85</f>
        <v>1.0431894590095148</v>
      </c>
    </row>
    <row r="87" spans="4:28" ht="17.25" thickBot="1" x14ac:dyDescent="0.35">
      <c r="D87" s="35"/>
      <c r="E87" s="149"/>
      <c r="F87" s="149"/>
      <c r="G87" s="150"/>
      <c r="H87" s="149"/>
      <c r="I87" s="149"/>
      <c r="J87" s="150"/>
      <c r="K87" s="149"/>
      <c r="L87" s="149"/>
      <c r="M87" s="150"/>
      <c r="N87" s="149"/>
      <c r="O87" s="149"/>
      <c r="P87" s="150"/>
      <c r="Q87" s="149"/>
      <c r="R87" s="149"/>
      <c r="S87" s="150"/>
      <c r="T87" s="149"/>
      <c r="U87" s="149"/>
      <c r="V87" s="150"/>
      <c r="W87" s="149"/>
      <c r="X87" s="149"/>
      <c r="Y87" s="150"/>
      <c r="Z87" s="149"/>
      <c r="AA87" s="149"/>
      <c r="AB87" s="150"/>
    </row>
    <row r="88" spans="4:28" ht="18.75" x14ac:dyDescent="0.25">
      <c r="D88" s="51" t="s">
        <v>64</v>
      </c>
      <c r="E88" s="137"/>
      <c r="F88" s="137"/>
      <c r="G88" s="17">
        <f>IF(G82&lt;=G85*G81,G82,G85*G81)</f>
        <v>5814199.5946588311</v>
      </c>
      <c r="H88" s="137"/>
      <c r="I88" s="137"/>
      <c r="J88" s="17">
        <f>IF(J82&lt;=J85*J81,J82,J85*J81)</f>
        <v>5814199.5946588311</v>
      </c>
      <c r="K88" s="137"/>
      <c r="L88" s="137"/>
      <c r="M88" s="17">
        <f>IF(M82&lt;=M85*M81,M82,M85*M81)</f>
        <v>5814199.5946588311</v>
      </c>
      <c r="N88" s="137"/>
      <c r="O88" s="137"/>
      <c r="P88" s="17">
        <f>IF(P82&lt;=P85*P81,P82,P85*P81)</f>
        <v>5814199.5946588311</v>
      </c>
      <c r="Q88" s="137"/>
      <c r="R88" s="137"/>
      <c r="S88" s="17">
        <f>IF(S82&lt;=S85*S81,S82,S85*S81)</f>
        <v>5814199.5946588311</v>
      </c>
      <c r="T88" s="137"/>
      <c r="U88" s="137"/>
      <c r="V88" s="17">
        <f>IF(V82&lt;=V85*V81,V82,V85*V81)</f>
        <v>5814199.5946588311</v>
      </c>
      <c r="W88" s="137"/>
      <c r="X88" s="137"/>
      <c r="Y88" s="17">
        <f>IF(Y82&lt;=Y85*Y81,Y82,Y85*Y81)</f>
        <v>5814199.5946588311</v>
      </c>
      <c r="Z88" s="137"/>
      <c r="AA88" s="137"/>
      <c r="AB88" s="17">
        <f>IF(AB82&lt;=AB85*AB81,AB82,AB85*AB81)</f>
        <v>5814199.5946588311</v>
      </c>
    </row>
    <row r="89" spans="4:28" ht="19.5" thickBot="1" x14ac:dyDescent="0.3">
      <c r="D89" s="52" t="s">
        <v>65</v>
      </c>
      <c r="E89" s="140"/>
      <c r="F89" s="140"/>
      <c r="G89" s="18">
        <f>IF(G86&lt;=G81,0,G82-G88)</f>
        <v>0</v>
      </c>
      <c r="H89" s="140"/>
      <c r="I89" s="140"/>
      <c r="J89" s="18">
        <f>IF(J86&lt;=J81,0,J82-J88)</f>
        <v>0</v>
      </c>
      <c r="K89" s="140"/>
      <c r="L89" s="140"/>
      <c r="M89" s="18">
        <f>IF(M86&lt;=M81,0,M82-M88)</f>
        <v>0</v>
      </c>
      <c r="N89" s="140"/>
      <c r="O89" s="140"/>
      <c r="P89" s="18">
        <f>IF(P86&lt;=P81,0,P82-P88)</f>
        <v>0</v>
      </c>
      <c r="Q89" s="140"/>
      <c r="R89" s="140"/>
      <c r="S89" s="18">
        <f>IF(S86&lt;=S81,0,S82-S88)</f>
        <v>0</v>
      </c>
      <c r="T89" s="140"/>
      <c r="U89" s="140"/>
      <c r="V89" s="18">
        <f>IF(V86&lt;=V81,0,V82-V88)</f>
        <v>0</v>
      </c>
      <c r="W89" s="140"/>
      <c r="X89" s="140"/>
      <c r="Y89" s="18">
        <f>IF(Y86&lt;=Y81,0,Y82-Y88)</f>
        <v>0</v>
      </c>
      <c r="Z89" s="140"/>
      <c r="AA89" s="140"/>
      <c r="AB89" s="18">
        <f>IF(AB86&lt;=AB81,0,AB82-AB88)</f>
        <v>0</v>
      </c>
    </row>
    <row r="90" spans="4:28" ht="17.25" thickBot="1" x14ac:dyDescent="0.35">
      <c r="D90" s="48"/>
      <c r="E90" s="147"/>
      <c r="F90" s="147"/>
      <c r="G90" s="12"/>
      <c r="H90" s="147"/>
      <c r="I90" s="147"/>
      <c r="J90" s="12"/>
      <c r="K90" s="147"/>
      <c r="L90" s="147"/>
      <c r="M90" s="12"/>
      <c r="N90" s="147"/>
      <c r="O90" s="147"/>
      <c r="P90" s="12"/>
      <c r="Q90" s="147"/>
      <c r="R90" s="147"/>
      <c r="S90" s="12"/>
      <c r="T90" s="147"/>
      <c r="U90" s="147"/>
      <c r="V90" s="12"/>
      <c r="W90" s="147"/>
      <c r="X90" s="147"/>
      <c r="Y90" s="12"/>
      <c r="Z90" s="147"/>
      <c r="AA90" s="147"/>
      <c r="AB90" s="12"/>
    </row>
    <row r="91" spans="4:28" ht="17.25" thickBot="1" x14ac:dyDescent="0.3">
      <c r="D91" s="53" t="s">
        <v>66</v>
      </c>
      <c r="E91" s="151">
        <f>E26</f>
        <v>0</v>
      </c>
      <c r="F91" s="122">
        <v>1557077</v>
      </c>
      <c r="G91" s="17">
        <f>E91+F91</f>
        <v>1557077</v>
      </c>
      <c r="H91" s="151">
        <f>H26</f>
        <v>0</v>
      </c>
      <c r="I91" s="122">
        <v>1557077</v>
      </c>
      <c r="J91" s="17">
        <f>H91+I91</f>
        <v>1557077</v>
      </c>
      <c r="K91" s="151">
        <f>K26</f>
        <v>0</v>
      </c>
      <c r="L91" s="122">
        <v>1557077</v>
      </c>
      <c r="M91" s="17">
        <f>K91+L91</f>
        <v>1557077</v>
      </c>
      <c r="N91" s="151">
        <f>N26</f>
        <v>0</v>
      </c>
      <c r="O91" s="122">
        <v>1557077</v>
      </c>
      <c r="P91" s="17">
        <f>N91+O91</f>
        <v>1557077</v>
      </c>
      <c r="Q91" s="151">
        <f>Q26</f>
        <v>0</v>
      </c>
      <c r="R91" s="122">
        <v>1557077</v>
      </c>
      <c r="S91" s="17">
        <f>Q91+R91</f>
        <v>1557077</v>
      </c>
      <c r="T91" s="151">
        <f>T26</f>
        <v>0</v>
      </c>
      <c r="U91" s="122">
        <v>1557077</v>
      </c>
      <c r="V91" s="17">
        <f>T91+U91</f>
        <v>1557077</v>
      </c>
      <c r="W91" s="151">
        <f>W26</f>
        <v>0</v>
      </c>
      <c r="X91" s="122">
        <v>1557077</v>
      </c>
      <c r="Y91" s="17">
        <f>W91+X91</f>
        <v>1557077</v>
      </c>
      <c r="Z91" s="151">
        <f>Z26</f>
        <v>0</v>
      </c>
      <c r="AA91" s="122">
        <v>1557077</v>
      </c>
      <c r="AB91" s="17">
        <f>Z91+AA91</f>
        <v>1557077</v>
      </c>
    </row>
    <row r="92" spans="4:28" ht="17.25" thickBot="1" x14ac:dyDescent="0.3">
      <c r="D92" s="53" t="s">
        <v>67</v>
      </c>
      <c r="E92" s="152">
        <f>E51</f>
        <v>0</v>
      </c>
      <c r="F92" s="123">
        <v>1152384</v>
      </c>
      <c r="G92" s="17">
        <f>E92+F92</f>
        <v>1152384</v>
      </c>
      <c r="H92" s="152">
        <f>H51</f>
        <v>0</v>
      </c>
      <c r="I92" s="123">
        <v>1152384</v>
      </c>
      <c r="J92" s="17">
        <f>H92+I92</f>
        <v>1152384</v>
      </c>
      <c r="K92" s="152">
        <f>K51</f>
        <v>0</v>
      </c>
      <c r="L92" s="123">
        <v>1152384</v>
      </c>
      <c r="M92" s="17">
        <f>K92+L92</f>
        <v>1152384</v>
      </c>
      <c r="N92" s="152">
        <f>N51</f>
        <v>0</v>
      </c>
      <c r="O92" s="123">
        <v>1152384</v>
      </c>
      <c r="P92" s="17">
        <f>N92+O92</f>
        <v>1152384</v>
      </c>
      <c r="Q92" s="152">
        <f>Q51</f>
        <v>0</v>
      </c>
      <c r="R92" s="123">
        <v>1152384</v>
      </c>
      <c r="S92" s="17">
        <f>Q92+R92</f>
        <v>1152384</v>
      </c>
      <c r="T92" s="152">
        <f>T51</f>
        <v>0</v>
      </c>
      <c r="U92" s="123">
        <v>1152384</v>
      </c>
      <c r="V92" s="17">
        <f>T92+U92</f>
        <v>1152384</v>
      </c>
      <c r="W92" s="152">
        <f>W51</f>
        <v>0</v>
      </c>
      <c r="X92" s="123">
        <v>1152384</v>
      </c>
      <c r="Y92" s="17">
        <f>W92+X92</f>
        <v>1152384</v>
      </c>
      <c r="Z92" s="152">
        <f>Z51</f>
        <v>0</v>
      </c>
      <c r="AA92" s="123">
        <v>1152384</v>
      </c>
      <c r="AB92" s="17">
        <f>Z92+AA92</f>
        <v>1152384</v>
      </c>
    </row>
    <row r="93" spans="4:28" s="107" customFormat="1" ht="20.25" customHeight="1" thickBot="1" x14ac:dyDescent="0.3">
      <c r="D93" s="108" t="s">
        <v>94</v>
      </c>
      <c r="E93" s="109">
        <v>3104739</v>
      </c>
      <c r="F93" s="110">
        <v>2709460.6778206336</v>
      </c>
      <c r="G93" s="111">
        <v>5814199.5946588311</v>
      </c>
      <c r="H93" s="109">
        <v>3104739</v>
      </c>
      <c r="I93" s="110">
        <v>2709460.6778206336</v>
      </c>
      <c r="J93" s="111">
        <v>5814199.5946588311</v>
      </c>
      <c r="K93" s="109">
        <v>3104739</v>
      </c>
      <c r="L93" s="110">
        <v>2709460.6778206336</v>
      </c>
      <c r="M93" s="111">
        <v>5814199.5946588311</v>
      </c>
      <c r="N93" s="109">
        <v>3104739</v>
      </c>
      <c r="O93" s="110">
        <v>2709460.6778206336</v>
      </c>
      <c r="P93" s="111">
        <v>5814199.5946588311</v>
      </c>
      <c r="Q93" s="109">
        <v>3104739</v>
      </c>
      <c r="R93" s="110">
        <v>2709460.6778206336</v>
      </c>
      <c r="S93" s="111">
        <v>5814199.5946588311</v>
      </c>
      <c r="T93" s="109">
        <v>3104739</v>
      </c>
      <c r="U93" s="110">
        <v>2709460.6778206336</v>
      </c>
      <c r="V93" s="111">
        <v>5814199.5946588311</v>
      </c>
      <c r="W93" s="109">
        <v>3104739</v>
      </c>
      <c r="X93" s="110">
        <v>2709460.6778206336</v>
      </c>
      <c r="Y93" s="111">
        <v>5814199.5946588311</v>
      </c>
      <c r="Z93" s="109">
        <v>3104739</v>
      </c>
      <c r="AA93" s="110">
        <v>2709460.6778206336</v>
      </c>
      <c r="AB93" s="111">
        <v>5814199.5946588311</v>
      </c>
    </row>
    <row r="94" spans="4:28" s="107" customFormat="1" ht="20.25" customHeight="1" thickBot="1" x14ac:dyDescent="0.3">
      <c r="D94" s="112" t="s">
        <v>95</v>
      </c>
      <c r="E94" s="113">
        <f>E91+E92</f>
        <v>0</v>
      </c>
      <c r="F94" s="114">
        <f>F91+F92</f>
        <v>2709461</v>
      </c>
      <c r="G94" s="115">
        <f>G91+G92</f>
        <v>2709461</v>
      </c>
      <c r="H94" s="113">
        <f>H91+H92</f>
        <v>0</v>
      </c>
      <c r="I94" s="114">
        <f>I91+I92</f>
        <v>2709461</v>
      </c>
      <c r="J94" s="115">
        <f>J91+J92</f>
        <v>2709461</v>
      </c>
      <c r="K94" s="113">
        <f>K91+K92</f>
        <v>0</v>
      </c>
      <c r="L94" s="114">
        <f>L91+L92</f>
        <v>2709461</v>
      </c>
      <c r="M94" s="115">
        <f>M91+M92</f>
        <v>2709461</v>
      </c>
      <c r="N94" s="113">
        <f>N91+N92</f>
        <v>0</v>
      </c>
      <c r="O94" s="114">
        <f>O91+O92</f>
        <v>2709461</v>
      </c>
      <c r="P94" s="115">
        <f>P91+P92</f>
        <v>2709461</v>
      </c>
      <c r="Q94" s="113">
        <f>Q91+Q92</f>
        <v>0</v>
      </c>
      <c r="R94" s="114">
        <f>R91+R92</f>
        <v>2709461</v>
      </c>
      <c r="S94" s="115">
        <f>S91+S92</f>
        <v>2709461</v>
      </c>
      <c r="T94" s="113">
        <f>T91+T92</f>
        <v>0</v>
      </c>
      <c r="U94" s="114">
        <f>U91+U92</f>
        <v>2709461</v>
      </c>
      <c r="V94" s="115">
        <f>V91+V92</f>
        <v>2709461</v>
      </c>
      <c r="W94" s="113">
        <f>W91+W92</f>
        <v>0</v>
      </c>
      <c r="X94" s="114">
        <f>X91+X92</f>
        <v>2709461</v>
      </c>
      <c r="Y94" s="115">
        <f>Y91+Y92</f>
        <v>2709461</v>
      </c>
      <c r="Z94" s="113">
        <f>Z91+Z92</f>
        <v>0</v>
      </c>
      <c r="AA94" s="114">
        <f>AA91+AA92</f>
        <v>2709461</v>
      </c>
      <c r="AB94" s="115">
        <f>AB91+AB92</f>
        <v>2709461</v>
      </c>
    </row>
    <row r="95" spans="4:28" s="96" customFormat="1" ht="15.75" thickBot="1" x14ac:dyDescent="0.3">
      <c r="D95" s="92" t="s">
        <v>84</v>
      </c>
      <c r="E95" s="93">
        <f>E93-E94</f>
        <v>3104739</v>
      </c>
      <c r="F95" s="94">
        <f>F93-F94</f>
        <v>-0.3221793663688004</v>
      </c>
      <c r="G95" s="95">
        <f>G93-G94</f>
        <v>3104738.5946588311</v>
      </c>
      <c r="H95" s="93">
        <f>H93-H94</f>
        <v>3104739</v>
      </c>
      <c r="I95" s="94">
        <f>I93-I94</f>
        <v>-0.3221793663688004</v>
      </c>
      <c r="J95" s="95">
        <f>J93-J94</f>
        <v>3104738.5946588311</v>
      </c>
      <c r="K95" s="93">
        <f>K93-K94</f>
        <v>3104739</v>
      </c>
      <c r="L95" s="94">
        <f>L93-L94</f>
        <v>-0.3221793663688004</v>
      </c>
      <c r="M95" s="95">
        <f>M93-M94</f>
        <v>3104738.5946588311</v>
      </c>
      <c r="N95" s="93">
        <f>N93-N94</f>
        <v>3104739</v>
      </c>
      <c r="O95" s="94">
        <f>O93-O94</f>
        <v>-0.3221793663688004</v>
      </c>
      <c r="P95" s="95">
        <f>P93-P94</f>
        <v>3104738.5946588311</v>
      </c>
      <c r="Q95" s="93">
        <f>Q93-Q94</f>
        <v>3104739</v>
      </c>
      <c r="R95" s="94">
        <f>R93-R94</f>
        <v>-0.3221793663688004</v>
      </c>
      <c r="S95" s="95">
        <f>S93-S94</f>
        <v>3104738.5946588311</v>
      </c>
      <c r="T95" s="93">
        <f>T93-T94</f>
        <v>3104739</v>
      </c>
      <c r="U95" s="94">
        <f>U93-U94</f>
        <v>-0.3221793663688004</v>
      </c>
      <c r="V95" s="95">
        <f>V93-V94</f>
        <v>3104738.5946588311</v>
      </c>
      <c r="W95" s="93">
        <f>W93-W94</f>
        <v>3104739</v>
      </c>
      <c r="X95" s="94">
        <f>X93-X94</f>
        <v>-0.3221793663688004</v>
      </c>
      <c r="Y95" s="95">
        <f>Y93-Y94</f>
        <v>3104738.5946588311</v>
      </c>
      <c r="Z95" s="93">
        <f>Z93-Z94</f>
        <v>3104739</v>
      </c>
      <c r="AA95" s="94">
        <f>AA93-AA94</f>
        <v>-0.3221793663688004</v>
      </c>
      <c r="AB95" s="95">
        <f>AB93-AB94</f>
        <v>3104738.5946588311</v>
      </c>
    </row>
    <row r="96" spans="4:28" ht="17.25" thickBot="1" x14ac:dyDescent="0.35">
      <c r="D96" s="48"/>
      <c r="E96" s="147"/>
      <c r="F96" s="147"/>
      <c r="G96" s="19" t="str">
        <f>IF(G93="ERRORE","controllare distribuzione delta  (∑Ta-∑Tmax) ","")</f>
        <v/>
      </c>
      <c r="H96" s="147"/>
      <c r="I96" s="147"/>
      <c r="J96" s="19" t="str">
        <f>IF(J93="ERRORE","controllare distribuzione delta  (∑Ta-∑Tmax) ","")</f>
        <v/>
      </c>
      <c r="K96" s="147"/>
      <c r="L96" s="147"/>
      <c r="M96" s="19" t="str">
        <f>IF(M93="ERRORE","controllare distribuzione delta  (∑Ta-∑Tmax) ","")</f>
        <v/>
      </c>
      <c r="N96" s="147"/>
      <c r="O96" s="147"/>
      <c r="P96" s="19" t="str">
        <f>IF(P93="ERRORE","controllare distribuzione delta  (∑Ta-∑Tmax) ","")</f>
        <v/>
      </c>
      <c r="Q96" s="147"/>
      <c r="R96" s="147"/>
      <c r="S96" s="19" t="str">
        <f>IF(S93="ERRORE","controllare distribuzione delta  (∑Ta-∑Tmax) ","")</f>
        <v/>
      </c>
      <c r="T96" s="147"/>
      <c r="U96" s="147"/>
      <c r="V96" s="19" t="str">
        <f>IF(V93="ERRORE","controllare distribuzione delta  (∑Ta-∑Tmax) ","")</f>
        <v/>
      </c>
      <c r="W96" s="147"/>
      <c r="X96" s="147"/>
      <c r="Y96" s="19" t="str">
        <f>IF(Y93="ERRORE","controllare distribuzione delta  (∑Ta-∑Tmax) ","")</f>
        <v/>
      </c>
      <c r="Z96" s="147"/>
      <c r="AA96" s="147"/>
      <c r="AB96" s="19" t="str">
        <f>IF(AB93="ERRORE","controllare distribuzione delta  (∑Ta-∑Tmax) ","")</f>
        <v/>
      </c>
    </row>
    <row r="97" spans="4:28" ht="17.25" thickBot="1" x14ac:dyDescent="0.3">
      <c r="D97" s="54" t="s">
        <v>68</v>
      </c>
      <c r="E97" s="174"/>
      <c r="F97" s="175"/>
      <c r="G97" s="176">
        <v>0</v>
      </c>
      <c r="H97" s="174"/>
      <c r="I97" s="175"/>
      <c r="J97" s="176">
        <v>0</v>
      </c>
      <c r="K97" s="174"/>
      <c r="L97" s="175"/>
      <c r="M97" s="176">
        <v>0</v>
      </c>
      <c r="N97" s="174"/>
      <c r="O97" s="175"/>
      <c r="P97" s="176">
        <v>0</v>
      </c>
      <c r="Q97" s="174"/>
      <c r="R97" s="175"/>
      <c r="S97" s="176">
        <v>0</v>
      </c>
      <c r="T97" s="174"/>
      <c r="U97" s="175"/>
      <c r="V97" s="176">
        <v>0</v>
      </c>
      <c r="W97" s="174"/>
      <c r="X97" s="175"/>
      <c r="Y97" s="176">
        <v>0</v>
      </c>
      <c r="Z97" s="174"/>
      <c r="AA97" s="175"/>
      <c r="AB97" s="176">
        <v>0</v>
      </c>
    </row>
    <row r="98" spans="4:28" ht="17.25" thickBot="1" x14ac:dyDescent="0.3">
      <c r="D98" s="54" t="s">
        <v>69</v>
      </c>
      <c r="E98" s="177"/>
      <c r="F98" s="178"/>
      <c r="G98" s="179">
        <v>28841</v>
      </c>
      <c r="H98" s="177"/>
      <c r="I98" s="178"/>
      <c r="J98" s="179">
        <v>28841</v>
      </c>
      <c r="K98" s="177"/>
      <c r="L98" s="178"/>
      <c r="M98" s="179">
        <v>28841</v>
      </c>
      <c r="N98" s="177"/>
      <c r="O98" s="178"/>
      <c r="P98" s="179">
        <v>28841</v>
      </c>
      <c r="Q98" s="177"/>
      <c r="R98" s="178"/>
      <c r="S98" s="179">
        <v>28841</v>
      </c>
      <c r="T98" s="177"/>
      <c r="U98" s="178"/>
      <c r="V98" s="179">
        <v>28841</v>
      </c>
      <c r="W98" s="177"/>
      <c r="X98" s="178"/>
      <c r="Y98" s="179">
        <v>28841</v>
      </c>
      <c r="Z98" s="177"/>
      <c r="AA98" s="178"/>
      <c r="AB98" s="179">
        <v>28841</v>
      </c>
    </row>
    <row r="99" spans="4:28" ht="17.25" thickBot="1" x14ac:dyDescent="0.35">
      <c r="D99" s="55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3"/>
      <c r="T99" s="153"/>
      <c r="U99" s="153"/>
      <c r="V99" s="153"/>
      <c r="W99" s="153"/>
      <c r="X99" s="153"/>
      <c r="Y99" s="153"/>
      <c r="Z99" s="153"/>
      <c r="AA99" s="153"/>
      <c r="AB99" s="153"/>
    </row>
    <row r="100" spans="4:28" ht="33.75" thickBot="1" x14ac:dyDescent="0.3">
      <c r="D100" s="56" t="s">
        <v>70</v>
      </c>
      <c r="E100" s="137"/>
      <c r="F100" s="137"/>
      <c r="G100" s="21">
        <f>G91-G97</f>
        <v>1557077</v>
      </c>
      <c r="H100" s="137"/>
      <c r="I100" s="137"/>
      <c r="J100" s="21">
        <f>J91-J97</f>
        <v>1557077</v>
      </c>
      <c r="K100" s="137"/>
      <c r="L100" s="137"/>
      <c r="M100" s="21">
        <f>M91-M97</f>
        <v>1557077</v>
      </c>
      <c r="N100" s="137"/>
      <c r="O100" s="137"/>
      <c r="P100" s="21">
        <f>P91-P97</f>
        <v>1557077</v>
      </c>
      <c r="Q100" s="137"/>
      <c r="R100" s="137"/>
      <c r="S100" s="21">
        <f>S91-S97</f>
        <v>1557077</v>
      </c>
      <c r="T100" s="137"/>
      <c r="U100" s="137"/>
      <c r="V100" s="21">
        <f>V91-V97</f>
        <v>1557077</v>
      </c>
      <c r="W100" s="137"/>
      <c r="X100" s="137"/>
      <c r="Y100" s="21">
        <f>Y91-Y97</f>
        <v>1557077</v>
      </c>
      <c r="Z100" s="137"/>
      <c r="AA100" s="137"/>
      <c r="AB100" s="21">
        <f>AB91-AB97</f>
        <v>1557077</v>
      </c>
    </row>
    <row r="101" spans="4:28" ht="33.75" thickBot="1" x14ac:dyDescent="0.3">
      <c r="D101" s="97" t="s">
        <v>71</v>
      </c>
      <c r="E101" s="154"/>
      <c r="F101" s="154"/>
      <c r="G101" s="98">
        <f>G92-G98</f>
        <v>1123543</v>
      </c>
      <c r="H101" s="154"/>
      <c r="I101" s="154"/>
      <c r="J101" s="98">
        <f>J92-J98</f>
        <v>1123543</v>
      </c>
      <c r="K101" s="154"/>
      <c r="L101" s="154"/>
      <c r="M101" s="98">
        <f>M92-M98</f>
        <v>1123543</v>
      </c>
      <c r="N101" s="154"/>
      <c r="O101" s="154"/>
      <c r="P101" s="98">
        <f>P92-P98</f>
        <v>1123543</v>
      </c>
      <c r="Q101" s="154"/>
      <c r="R101" s="154"/>
      <c r="S101" s="98">
        <f>S92-S98</f>
        <v>1123543</v>
      </c>
      <c r="T101" s="154"/>
      <c r="U101" s="154"/>
      <c r="V101" s="98">
        <f>V92-V98</f>
        <v>1123543</v>
      </c>
      <c r="W101" s="154"/>
      <c r="X101" s="154"/>
      <c r="Y101" s="98">
        <f>Y92-Y98</f>
        <v>1123543</v>
      </c>
      <c r="Z101" s="154"/>
      <c r="AA101" s="154"/>
      <c r="AB101" s="98">
        <f>AB92-AB98</f>
        <v>1123543</v>
      </c>
    </row>
    <row r="102" spans="4:28" s="107" customFormat="1" ht="30.75" thickBot="1" x14ac:dyDescent="0.3">
      <c r="D102" s="116" t="s">
        <v>100</v>
      </c>
      <c r="E102" s="155"/>
      <c r="F102" s="155"/>
      <c r="G102" s="117">
        <v>5785359</v>
      </c>
      <c r="H102" s="155"/>
      <c r="I102" s="155"/>
      <c r="J102" s="117">
        <f>+J100+J101</f>
        <v>2680620</v>
      </c>
      <c r="K102" s="155"/>
      <c r="L102" s="155"/>
      <c r="M102" s="117">
        <f>+M100+M101</f>
        <v>2680620</v>
      </c>
      <c r="N102" s="155"/>
      <c r="O102" s="155"/>
      <c r="P102" s="117">
        <f>+P100+P101</f>
        <v>2680620</v>
      </c>
      <c r="Q102" s="155"/>
      <c r="R102" s="155"/>
      <c r="S102" s="117">
        <f>+S100+S101</f>
        <v>2680620</v>
      </c>
      <c r="T102" s="155"/>
      <c r="U102" s="155"/>
      <c r="V102" s="117">
        <f>+V100+V101</f>
        <v>2680620</v>
      </c>
      <c r="W102" s="155"/>
      <c r="X102" s="155"/>
      <c r="Y102" s="117">
        <f>+Y100+Y101</f>
        <v>2680620</v>
      </c>
      <c r="Z102" s="155"/>
      <c r="AA102" s="155"/>
      <c r="AB102" s="117">
        <f>+AB100+AB101</f>
        <v>2680620</v>
      </c>
    </row>
    <row r="103" spans="4:28" s="107" customFormat="1" ht="30.75" thickBot="1" x14ac:dyDescent="0.3">
      <c r="D103" s="112" t="s">
        <v>101</v>
      </c>
      <c r="E103" s="113"/>
      <c r="F103" s="114"/>
      <c r="G103" s="115">
        <f>G100+G101</f>
        <v>2680620</v>
      </c>
      <c r="H103" s="113"/>
      <c r="I103" s="114"/>
      <c r="J103" s="115">
        <f t="shared" ref="J103" si="102">J100+J101</f>
        <v>2680620</v>
      </c>
      <c r="K103" s="113"/>
      <c r="L103" s="114"/>
      <c r="M103" s="115">
        <f t="shared" ref="M103" si="103">M100+M101</f>
        <v>2680620</v>
      </c>
      <c r="N103" s="113"/>
      <c r="O103" s="114"/>
      <c r="P103" s="115">
        <f t="shared" ref="P103" si="104">P100+P101</f>
        <v>2680620</v>
      </c>
      <c r="Q103" s="113"/>
      <c r="R103" s="114"/>
      <c r="S103" s="115">
        <f t="shared" ref="S103" si="105">S100+S101</f>
        <v>2680620</v>
      </c>
      <c r="T103" s="113"/>
      <c r="U103" s="114"/>
      <c r="V103" s="115">
        <f t="shared" ref="V103" si="106">V100+V101</f>
        <v>2680620</v>
      </c>
      <c r="W103" s="113"/>
      <c r="X103" s="114"/>
      <c r="Y103" s="115">
        <f t="shared" ref="Y103" si="107">Y100+Y101</f>
        <v>2680620</v>
      </c>
      <c r="Z103" s="113"/>
      <c r="AA103" s="114"/>
      <c r="AB103" s="115">
        <f t="shared" ref="AB103" si="108">AB100+AB101</f>
        <v>2680620</v>
      </c>
    </row>
    <row r="104" spans="4:28" s="96" customFormat="1" ht="15.75" thickBot="1" x14ac:dyDescent="0.3">
      <c r="D104" s="92" t="s">
        <v>84</v>
      </c>
      <c r="E104" s="93"/>
      <c r="F104" s="94"/>
      <c r="G104" s="95">
        <f>G102-G103</f>
        <v>3104739</v>
      </c>
      <c r="H104" s="93"/>
      <c r="I104" s="94"/>
      <c r="J104" s="95">
        <f>J102-J103</f>
        <v>0</v>
      </c>
      <c r="K104" s="93"/>
      <c r="L104" s="94"/>
      <c r="M104" s="95">
        <f>M102-M103</f>
        <v>0</v>
      </c>
      <c r="N104" s="93"/>
      <c r="O104" s="94"/>
      <c r="P104" s="95">
        <f>P102-P103</f>
        <v>0</v>
      </c>
      <c r="Q104" s="93"/>
      <c r="R104" s="94"/>
      <c r="S104" s="95">
        <f>S102-S103</f>
        <v>0</v>
      </c>
      <c r="T104" s="93"/>
      <c r="U104" s="94"/>
      <c r="V104" s="95">
        <f>V102-V103</f>
        <v>0</v>
      </c>
      <c r="W104" s="93"/>
      <c r="X104" s="94"/>
      <c r="Y104" s="95">
        <f>Y102-Y103</f>
        <v>0</v>
      </c>
      <c r="Z104" s="93"/>
      <c r="AA104" s="94"/>
      <c r="AB104" s="95">
        <f>AB102-AB103</f>
        <v>0</v>
      </c>
    </row>
    <row r="105" spans="4:28" ht="17.25" thickBot="1" x14ac:dyDescent="0.35">
      <c r="D105" s="55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3"/>
      <c r="T105" s="153"/>
      <c r="U105" s="153"/>
      <c r="V105" s="153"/>
      <c r="W105" s="153"/>
      <c r="X105" s="153"/>
      <c r="Y105" s="153"/>
      <c r="Z105" s="153"/>
      <c r="AA105" s="153"/>
      <c r="AB105" s="153"/>
    </row>
    <row r="106" spans="4:28" ht="17.25" thickBot="1" x14ac:dyDescent="0.3">
      <c r="D106" s="58" t="s">
        <v>72</v>
      </c>
      <c r="E106" s="180">
        <v>0</v>
      </c>
      <c r="F106" s="181">
        <v>0</v>
      </c>
      <c r="G106" s="22">
        <f>E106+F106</f>
        <v>0</v>
      </c>
      <c r="H106" s="180">
        <v>0</v>
      </c>
      <c r="I106" s="181">
        <v>0</v>
      </c>
      <c r="J106" s="22">
        <f>H106+I106</f>
        <v>0</v>
      </c>
      <c r="K106" s="180">
        <v>0</v>
      </c>
      <c r="L106" s="181">
        <v>0</v>
      </c>
      <c r="M106" s="22">
        <f>K106+L106</f>
        <v>0</v>
      </c>
      <c r="N106" s="180">
        <v>0</v>
      </c>
      <c r="O106" s="181">
        <v>0</v>
      </c>
      <c r="P106" s="22">
        <f>N106+O106</f>
        <v>0</v>
      </c>
      <c r="Q106" s="180">
        <v>0</v>
      </c>
      <c r="R106" s="181">
        <v>0</v>
      </c>
      <c r="S106" s="22">
        <f>Q106+R106</f>
        <v>0</v>
      </c>
      <c r="T106" s="180">
        <v>0</v>
      </c>
      <c r="U106" s="181">
        <v>0</v>
      </c>
      <c r="V106" s="22">
        <f>T106+U106</f>
        <v>0</v>
      </c>
      <c r="W106" s="180">
        <v>0</v>
      </c>
      <c r="X106" s="181">
        <v>0</v>
      </c>
      <c r="Y106" s="22">
        <f>W106+X106</f>
        <v>0</v>
      </c>
      <c r="Z106" s="180">
        <v>0</v>
      </c>
      <c r="AA106" s="181">
        <v>0</v>
      </c>
      <c r="AB106" s="22">
        <f>Z106+AA106</f>
        <v>0</v>
      </c>
    </row>
    <row r="107" spans="4:28" ht="16.5" x14ac:dyDescent="0.3">
      <c r="D107" s="20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3"/>
      <c r="T107" s="153"/>
      <c r="U107" s="153"/>
      <c r="V107" s="153"/>
      <c r="W107" s="182"/>
      <c r="X107" s="182"/>
      <c r="Y107" s="153"/>
      <c r="Z107" s="153"/>
      <c r="AA107" s="153"/>
      <c r="AB107" s="153"/>
    </row>
    <row r="108" spans="4:28" ht="16.5" x14ac:dyDescent="0.3">
      <c r="D108" s="20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3"/>
      <c r="T108" s="153"/>
      <c r="U108" s="153"/>
      <c r="V108" s="153"/>
      <c r="W108" s="153"/>
      <c r="X108" s="153"/>
      <c r="Y108" s="153"/>
      <c r="Z108" s="153"/>
      <c r="AA108" s="153"/>
      <c r="AB108" s="153"/>
    </row>
    <row r="109" spans="4:28" ht="17.25" thickBot="1" x14ac:dyDescent="0.35">
      <c r="D109" s="59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3"/>
      <c r="T109" s="153"/>
      <c r="U109" s="153"/>
      <c r="V109" s="153"/>
      <c r="W109" s="153"/>
      <c r="X109" s="153"/>
      <c r="Y109" s="153"/>
      <c r="Z109" s="153"/>
      <c r="AA109" s="153"/>
      <c r="AB109" s="153"/>
    </row>
    <row r="110" spans="4:28" ht="17.25" thickBot="1" x14ac:dyDescent="0.35">
      <c r="D110" s="60" t="s">
        <v>73</v>
      </c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3"/>
      <c r="T110" s="153"/>
      <c r="U110" s="153"/>
      <c r="V110" s="153"/>
      <c r="W110" s="153"/>
      <c r="X110" s="153"/>
      <c r="Y110" s="153"/>
      <c r="Z110" s="153"/>
      <c r="AA110" s="153"/>
      <c r="AB110" s="153"/>
    </row>
    <row r="111" spans="4:28" ht="17.25" thickBot="1" x14ac:dyDescent="0.3">
      <c r="D111" s="61" t="s">
        <v>74</v>
      </c>
      <c r="E111" s="156"/>
      <c r="F111" s="157"/>
      <c r="G111" s="23">
        <v>0.85</v>
      </c>
      <c r="H111" s="156"/>
      <c r="I111" s="157"/>
      <c r="J111" s="23">
        <v>0.85</v>
      </c>
      <c r="K111" s="156"/>
      <c r="L111" s="157"/>
      <c r="M111" s="23">
        <v>0.85</v>
      </c>
      <c r="N111" s="156"/>
      <c r="O111" s="157"/>
      <c r="P111" s="23">
        <v>0.85</v>
      </c>
      <c r="Q111" s="156"/>
      <c r="R111" s="157"/>
      <c r="S111" s="23">
        <v>0.85</v>
      </c>
      <c r="T111" s="156"/>
      <c r="U111" s="157"/>
      <c r="V111" s="23">
        <v>0.85</v>
      </c>
      <c r="W111" s="156"/>
      <c r="X111" s="157"/>
      <c r="Y111" s="23">
        <v>0.85</v>
      </c>
      <c r="Z111" s="156"/>
      <c r="AA111" s="157"/>
      <c r="AB111" s="23">
        <v>0.85</v>
      </c>
    </row>
    <row r="112" spans="4:28" ht="17.25" thickBot="1" x14ac:dyDescent="0.35">
      <c r="D112" s="20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/>
      <c r="Y112" s="153"/>
      <c r="Z112" s="153"/>
      <c r="AA112" s="153"/>
      <c r="AB112" s="153"/>
    </row>
    <row r="113" spans="4:28" ht="15.75" thickBot="1" x14ac:dyDescent="0.3">
      <c r="D113" s="62" t="s">
        <v>75</v>
      </c>
      <c r="E113" s="158"/>
      <c r="F113" s="158"/>
      <c r="G113" s="159"/>
      <c r="H113" s="158"/>
      <c r="I113" s="158"/>
      <c r="J113" s="159"/>
      <c r="K113" s="158"/>
      <c r="L113" s="158"/>
      <c r="M113" s="159"/>
      <c r="N113" s="158"/>
      <c r="O113" s="158"/>
      <c r="P113" s="159"/>
      <c r="Q113" s="158"/>
      <c r="R113" s="158"/>
      <c r="S113" s="159"/>
      <c r="T113" s="158"/>
      <c r="U113" s="158"/>
      <c r="V113" s="159"/>
      <c r="W113" s="158"/>
      <c r="X113" s="158"/>
      <c r="Y113" s="159"/>
      <c r="Z113" s="158"/>
      <c r="AA113" s="158"/>
      <c r="AB113" s="159"/>
    </row>
    <row r="114" spans="4:28" ht="16.5" x14ac:dyDescent="0.3">
      <c r="D114" s="63" t="s">
        <v>76</v>
      </c>
      <c r="E114" s="160"/>
      <c r="F114" s="161"/>
      <c r="G114" s="167">
        <v>326235.89152</v>
      </c>
      <c r="H114" s="160"/>
      <c r="I114" s="161"/>
      <c r="J114" s="167">
        <v>326235.89152</v>
      </c>
      <c r="K114" s="160"/>
      <c r="L114" s="161"/>
      <c r="M114" s="167">
        <v>326235.89152</v>
      </c>
      <c r="N114" s="160"/>
      <c r="O114" s="161"/>
      <c r="P114" s="167">
        <v>326235.89152</v>
      </c>
      <c r="Q114" s="160"/>
      <c r="R114" s="161"/>
      <c r="S114" s="167">
        <v>326235.89152</v>
      </c>
      <c r="T114" s="160"/>
      <c r="U114" s="161"/>
      <c r="V114" s="167">
        <v>326235.89152</v>
      </c>
      <c r="W114" s="160"/>
      <c r="X114" s="161"/>
      <c r="Y114" s="167">
        <v>326235.89152</v>
      </c>
      <c r="Z114" s="160"/>
      <c r="AA114" s="161"/>
      <c r="AB114" s="167">
        <v>326235.89152</v>
      </c>
    </row>
    <row r="115" spans="4:28" ht="17.25" thickBot="1" x14ac:dyDescent="0.35">
      <c r="D115" s="63" t="s">
        <v>77</v>
      </c>
      <c r="E115" s="162"/>
      <c r="F115" s="163"/>
      <c r="G115" s="168">
        <v>563993.41029767389</v>
      </c>
      <c r="H115" s="162"/>
      <c r="I115" s="163"/>
      <c r="J115" s="168">
        <v>563993.41029767389</v>
      </c>
      <c r="K115" s="162"/>
      <c r="L115" s="163"/>
      <c r="M115" s="168">
        <v>563993.41029767389</v>
      </c>
      <c r="N115" s="162"/>
      <c r="O115" s="163"/>
      <c r="P115" s="168">
        <v>563993.41029767389</v>
      </c>
      <c r="Q115" s="162"/>
      <c r="R115" s="163"/>
      <c r="S115" s="168">
        <v>563993.41029767389</v>
      </c>
      <c r="T115" s="162"/>
      <c r="U115" s="163"/>
      <c r="V115" s="168">
        <v>563993.41029767389</v>
      </c>
      <c r="W115" s="162"/>
      <c r="X115" s="163"/>
      <c r="Y115" s="168">
        <v>563993.41029767389</v>
      </c>
      <c r="Z115" s="162"/>
      <c r="AA115" s="163"/>
      <c r="AB115" s="168">
        <v>563993.41029767389</v>
      </c>
    </row>
    <row r="116" spans="4:28" ht="17.25" thickBot="1" x14ac:dyDescent="0.3">
      <c r="D116" s="64" t="s">
        <v>78</v>
      </c>
      <c r="E116" s="162"/>
      <c r="F116" s="163"/>
      <c r="G116" s="24">
        <f>G114/G115</f>
        <v>0.57843919018098766</v>
      </c>
      <c r="H116" s="162"/>
      <c r="I116" s="163"/>
      <c r="J116" s="24">
        <f>J114/J115</f>
        <v>0.57843919018098766</v>
      </c>
      <c r="K116" s="162"/>
      <c r="L116" s="163"/>
      <c r="M116" s="24">
        <f>M114/M115</f>
        <v>0.57843919018098766</v>
      </c>
      <c r="N116" s="162"/>
      <c r="O116" s="163"/>
      <c r="P116" s="24">
        <f>P114/P115</f>
        <v>0.57843919018098766</v>
      </c>
      <c r="Q116" s="162"/>
      <c r="R116" s="163"/>
      <c r="S116" s="24">
        <f>S114/S115</f>
        <v>0.57843919018098766</v>
      </c>
      <c r="T116" s="162"/>
      <c r="U116" s="163"/>
      <c r="V116" s="24">
        <f>V114/V115</f>
        <v>0.57843919018098766</v>
      </c>
      <c r="W116" s="162"/>
      <c r="X116" s="163"/>
      <c r="Y116" s="24">
        <f>Y114/Y115</f>
        <v>0.57843919018098766</v>
      </c>
      <c r="Z116" s="162"/>
      <c r="AA116" s="163"/>
      <c r="AB116" s="24">
        <f>AB114/AB115</f>
        <v>0.57843919018098766</v>
      </c>
    </row>
    <row r="117" spans="4:28" ht="17.25" thickBot="1" x14ac:dyDescent="0.3">
      <c r="D117" s="61" t="s">
        <v>79</v>
      </c>
      <c r="E117" s="164"/>
      <c r="F117" s="165"/>
      <c r="G117" s="25" t="s">
        <v>82</v>
      </c>
      <c r="H117" s="164"/>
      <c r="I117" s="165"/>
      <c r="J117" s="25" t="s">
        <v>82</v>
      </c>
      <c r="K117" s="164"/>
      <c r="L117" s="165"/>
      <c r="M117" s="25" t="s">
        <v>82</v>
      </c>
      <c r="N117" s="164"/>
      <c r="O117" s="165"/>
      <c r="P117" s="25" t="s">
        <v>82</v>
      </c>
      <c r="Q117" s="164"/>
      <c r="R117" s="165"/>
      <c r="S117" s="25" t="s">
        <v>82</v>
      </c>
      <c r="T117" s="164"/>
      <c r="U117" s="165"/>
      <c r="V117" s="25" t="s">
        <v>82</v>
      </c>
      <c r="W117" s="164"/>
      <c r="X117" s="165"/>
      <c r="Y117" s="25" t="s">
        <v>82</v>
      </c>
      <c r="Z117" s="164"/>
      <c r="AA117" s="165"/>
      <c r="AB117" s="25" t="s">
        <v>82</v>
      </c>
    </row>
    <row r="118" spans="4:28" ht="16.5" x14ac:dyDescent="0.3">
      <c r="D118" s="65"/>
      <c r="E118" s="153"/>
      <c r="F118" s="153"/>
      <c r="G118" s="149"/>
      <c r="H118" s="153"/>
      <c r="I118" s="153"/>
      <c r="J118" s="149"/>
      <c r="K118" s="153"/>
      <c r="L118" s="153"/>
      <c r="M118" s="149"/>
      <c r="N118" s="153"/>
      <c r="O118" s="153"/>
      <c r="P118" s="149"/>
      <c r="Q118" s="153"/>
      <c r="R118" s="153"/>
      <c r="S118" s="149"/>
      <c r="T118" s="153"/>
      <c r="U118" s="153"/>
      <c r="V118" s="149"/>
      <c r="W118" s="153"/>
      <c r="X118" s="153"/>
      <c r="Y118" s="149"/>
      <c r="Z118" s="153"/>
      <c r="AA118" s="153"/>
      <c r="AB118" s="149"/>
    </row>
    <row r="119" spans="4:28" ht="17.25" thickBot="1" x14ac:dyDescent="0.35">
      <c r="D119" s="59"/>
      <c r="E119" s="153"/>
      <c r="F119" s="153"/>
      <c r="G119" s="159"/>
      <c r="H119" s="153"/>
      <c r="I119" s="153"/>
      <c r="J119" s="159"/>
      <c r="K119" s="153"/>
      <c r="L119" s="153"/>
      <c r="M119" s="159"/>
      <c r="N119" s="153"/>
      <c r="O119" s="153"/>
      <c r="P119" s="159"/>
      <c r="Q119" s="153"/>
      <c r="R119" s="153"/>
      <c r="S119" s="159"/>
      <c r="T119" s="153"/>
      <c r="U119" s="153"/>
      <c r="V119" s="159"/>
      <c r="W119" s="153"/>
      <c r="X119" s="153"/>
      <c r="Y119" s="159"/>
      <c r="Z119" s="153"/>
      <c r="AA119" s="153"/>
      <c r="AB119" s="159"/>
    </row>
    <row r="120" spans="4:28" ht="17.25" thickBot="1" x14ac:dyDescent="0.3">
      <c r="D120" s="61" t="s">
        <v>80</v>
      </c>
      <c r="E120" s="160"/>
      <c r="F120" s="161"/>
      <c r="G120" s="24">
        <v>0.6184391901809877</v>
      </c>
      <c r="H120" s="160"/>
      <c r="I120" s="161"/>
      <c r="J120" s="24">
        <v>0.6184391901809877</v>
      </c>
      <c r="K120" s="160"/>
      <c r="L120" s="161"/>
      <c r="M120" s="24">
        <v>0.6184391901809877</v>
      </c>
      <c r="N120" s="160"/>
      <c r="O120" s="161"/>
      <c r="P120" s="24">
        <v>0.6184391901809877</v>
      </c>
      <c r="Q120" s="160"/>
      <c r="R120" s="161"/>
      <c r="S120" s="24">
        <v>0.6184391901809877</v>
      </c>
      <c r="T120" s="160"/>
      <c r="U120" s="161"/>
      <c r="V120" s="24">
        <v>0.6184391901809877</v>
      </c>
      <c r="W120" s="160"/>
      <c r="X120" s="161"/>
      <c r="Y120" s="24">
        <v>0.6184391901809877</v>
      </c>
      <c r="Z120" s="160"/>
      <c r="AA120" s="161"/>
      <c r="AB120" s="24">
        <v>0.6184391901809877</v>
      </c>
    </row>
    <row r="121" spans="4:28" ht="17.25" thickBot="1" x14ac:dyDescent="0.3">
      <c r="D121" s="61" t="s">
        <v>81</v>
      </c>
      <c r="E121" s="164"/>
      <c r="F121" s="165"/>
      <c r="G121" s="26" t="s">
        <v>83</v>
      </c>
      <c r="H121" s="164"/>
      <c r="I121" s="165"/>
      <c r="J121" s="26" t="s">
        <v>83</v>
      </c>
      <c r="K121" s="164"/>
      <c r="L121" s="165"/>
      <c r="M121" s="26" t="s">
        <v>83</v>
      </c>
      <c r="N121" s="164"/>
      <c r="O121" s="165"/>
      <c r="P121" s="26" t="s">
        <v>83</v>
      </c>
      <c r="Q121" s="164"/>
      <c r="R121" s="165"/>
      <c r="S121" s="26" t="s">
        <v>83</v>
      </c>
      <c r="T121" s="164"/>
      <c r="U121" s="165"/>
      <c r="V121" s="26" t="s">
        <v>83</v>
      </c>
      <c r="W121" s="164"/>
      <c r="X121" s="165"/>
      <c r="Y121" s="26" t="s">
        <v>83</v>
      </c>
      <c r="Z121" s="164"/>
      <c r="AA121" s="165"/>
      <c r="AB121" s="26" t="s">
        <v>83</v>
      </c>
    </row>
  </sheetData>
  <sheetProtection algorithmName="SHA-512" hashValue="wcVtFQfe7FoBBBqePaTRqU7HvG4lHwW1lBS2XDiSSpDSL+mPT92BWp27sfkjaBduohEYx5TvI0bsorULzE7dzA==" saltValue="Yd+8ePlo13KiTsMKsVPFaQ==" spinCount="100000" sheet="1" objects="1" scenarios="1" selectLockedCells="1"/>
  <mergeCells count="16">
    <mergeCell ref="E5:G5"/>
    <mergeCell ref="H5:J5"/>
    <mergeCell ref="E6:G6"/>
    <mergeCell ref="H6:J6"/>
    <mergeCell ref="K5:M5"/>
    <mergeCell ref="K6:M6"/>
    <mergeCell ref="W5:Y5"/>
    <mergeCell ref="W6:Y6"/>
    <mergeCell ref="Z5:AB5"/>
    <mergeCell ref="Z6:AB6"/>
    <mergeCell ref="N5:P5"/>
    <mergeCell ref="N6:P6"/>
    <mergeCell ref="Q5:S5"/>
    <mergeCell ref="Q6:S6"/>
    <mergeCell ref="T5:V5"/>
    <mergeCell ref="T6:V6"/>
  </mergeCells>
  <conditionalFormatting sqref="G91:G93">
    <cfRule type="containsText" dxfId="31" priority="69" operator="containsText" text="ERRORE">
      <formula>NOT(ISERROR(SEARCH("ERRORE",G91)))</formula>
    </cfRule>
  </conditionalFormatting>
  <conditionalFormatting sqref="G111">
    <cfRule type="containsText" dxfId="30" priority="70" operator="containsText" text="ERRORE">
      <formula>NOT(ISERROR(SEARCH("ERRORE",G111)))</formula>
    </cfRule>
  </conditionalFormatting>
  <conditionalFormatting sqref="G116:G117">
    <cfRule type="containsText" dxfId="29" priority="67" operator="containsText" text="ERRORE">
      <formula>NOT(ISERROR(SEARCH("ERRORE",G116)))</formula>
    </cfRule>
  </conditionalFormatting>
  <conditionalFormatting sqref="G120:G121">
    <cfRule type="containsText" dxfId="28" priority="66" operator="containsText" text="ERRORE">
      <formula>NOT(ISERROR(SEARCH("ERRORE",G120)))</formula>
    </cfRule>
  </conditionalFormatting>
  <conditionalFormatting sqref="J111">
    <cfRule type="containsText" dxfId="27" priority="28" operator="containsText" text="ERRORE">
      <formula>NOT(ISERROR(SEARCH("ERRORE",J111)))</formula>
    </cfRule>
  </conditionalFormatting>
  <conditionalFormatting sqref="J116:J117">
    <cfRule type="containsText" dxfId="26" priority="27" operator="containsText" text="ERRORE">
      <formula>NOT(ISERROR(SEARCH("ERRORE",J116)))</formula>
    </cfRule>
  </conditionalFormatting>
  <conditionalFormatting sqref="J120:J121">
    <cfRule type="containsText" dxfId="25" priority="26" operator="containsText" text="ERRORE">
      <formula>NOT(ISERROR(SEARCH("ERRORE",J120)))</formula>
    </cfRule>
  </conditionalFormatting>
  <conditionalFormatting sqref="M111">
    <cfRule type="containsText" dxfId="24" priority="25" operator="containsText" text="ERRORE">
      <formula>NOT(ISERROR(SEARCH("ERRORE",M111)))</formula>
    </cfRule>
  </conditionalFormatting>
  <conditionalFormatting sqref="M116:M117">
    <cfRule type="containsText" dxfId="23" priority="24" operator="containsText" text="ERRORE">
      <formula>NOT(ISERROR(SEARCH("ERRORE",M116)))</formula>
    </cfRule>
  </conditionalFormatting>
  <conditionalFormatting sqref="M120:M121">
    <cfRule type="containsText" dxfId="22" priority="23" operator="containsText" text="ERRORE">
      <formula>NOT(ISERROR(SEARCH("ERRORE",M120)))</formula>
    </cfRule>
  </conditionalFormatting>
  <conditionalFormatting sqref="P111">
    <cfRule type="containsText" dxfId="21" priority="22" operator="containsText" text="ERRORE">
      <formula>NOT(ISERROR(SEARCH("ERRORE",P111)))</formula>
    </cfRule>
  </conditionalFormatting>
  <conditionalFormatting sqref="P116:P117">
    <cfRule type="containsText" dxfId="20" priority="21" operator="containsText" text="ERRORE">
      <formula>NOT(ISERROR(SEARCH("ERRORE",P116)))</formula>
    </cfRule>
  </conditionalFormatting>
  <conditionalFormatting sqref="P120:P121">
    <cfRule type="containsText" dxfId="19" priority="20" operator="containsText" text="ERRORE">
      <formula>NOT(ISERROR(SEARCH("ERRORE",P120)))</formula>
    </cfRule>
  </conditionalFormatting>
  <conditionalFormatting sqref="S111">
    <cfRule type="containsText" dxfId="18" priority="19" operator="containsText" text="ERRORE">
      <formula>NOT(ISERROR(SEARCH("ERRORE",S111)))</formula>
    </cfRule>
  </conditionalFormatting>
  <conditionalFormatting sqref="S116:S117">
    <cfRule type="containsText" dxfId="17" priority="18" operator="containsText" text="ERRORE">
      <formula>NOT(ISERROR(SEARCH("ERRORE",S116)))</formula>
    </cfRule>
  </conditionalFormatting>
  <conditionalFormatting sqref="S120:S121">
    <cfRule type="containsText" dxfId="16" priority="17" operator="containsText" text="ERRORE">
      <formula>NOT(ISERROR(SEARCH("ERRORE",S120)))</formula>
    </cfRule>
  </conditionalFormatting>
  <conditionalFormatting sqref="V111">
    <cfRule type="containsText" dxfId="15" priority="16" operator="containsText" text="ERRORE">
      <formula>NOT(ISERROR(SEARCH("ERRORE",V111)))</formula>
    </cfRule>
  </conditionalFormatting>
  <conditionalFormatting sqref="V116:V117">
    <cfRule type="containsText" dxfId="14" priority="15" operator="containsText" text="ERRORE">
      <formula>NOT(ISERROR(SEARCH("ERRORE",V116)))</formula>
    </cfRule>
  </conditionalFormatting>
  <conditionalFormatting sqref="V120:V121">
    <cfRule type="containsText" dxfId="13" priority="14" operator="containsText" text="ERRORE">
      <formula>NOT(ISERROR(SEARCH("ERRORE",V120)))</formula>
    </cfRule>
  </conditionalFormatting>
  <conditionalFormatting sqref="Y111">
    <cfRule type="containsText" dxfId="12" priority="13" operator="containsText" text="ERRORE">
      <formula>NOT(ISERROR(SEARCH("ERRORE",Y111)))</formula>
    </cfRule>
  </conditionalFormatting>
  <conditionalFormatting sqref="Y116:Y117">
    <cfRule type="containsText" dxfId="11" priority="12" operator="containsText" text="ERRORE">
      <formula>NOT(ISERROR(SEARCH("ERRORE",Y116)))</formula>
    </cfRule>
  </conditionalFormatting>
  <conditionalFormatting sqref="Y120:Y121">
    <cfRule type="containsText" dxfId="10" priority="11" operator="containsText" text="ERRORE">
      <formula>NOT(ISERROR(SEARCH("ERRORE",Y120)))</formula>
    </cfRule>
  </conditionalFormatting>
  <conditionalFormatting sqref="AB111">
    <cfRule type="containsText" dxfId="9" priority="10" operator="containsText" text="ERRORE">
      <formula>NOT(ISERROR(SEARCH("ERRORE",AB111)))</formula>
    </cfRule>
  </conditionalFormatting>
  <conditionalFormatting sqref="AB116:AB117">
    <cfRule type="containsText" dxfId="8" priority="9" operator="containsText" text="ERRORE">
      <formula>NOT(ISERROR(SEARCH("ERRORE",AB116)))</formula>
    </cfRule>
  </conditionalFormatting>
  <conditionalFormatting sqref="AB120:AB121">
    <cfRule type="containsText" dxfId="7" priority="8" operator="containsText" text="ERRORE">
      <formula>NOT(ISERROR(SEARCH("ERRORE",AB120)))</formula>
    </cfRule>
  </conditionalFormatting>
  <conditionalFormatting sqref="J91:J93">
    <cfRule type="containsText" dxfId="6" priority="7" operator="containsText" text="ERRORE">
      <formula>NOT(ISERROR(SEARCH("ERRORE",J91)))</formula>
    </cfRule>
  </conditionalFormatting>
  <conditionalFormatting sqref="M91:M93">
    <cfRule type="containsText" dxfId="5" priority="6" operator="containsText" text="ERRORE">
      <formula>NOT(ISERROR(SEARCH("ERRORE",M91)))</formula>
    </cfRule>
  </conditionalFormatting>
  <conditionalFormatting sqref="P91:P93">
    <cfRule type="containsText" dxfId="4" priority="5" operator="containsText" text="ERRORE">
      <formula>NOT(ISERROR(SEARCH("ERRORE",P91)))</formula>
    </cfRule>
  </conditionalFormatting>
  <conditionalFormatting sqref="S91:S93">
    <cfRule type="containsText" dxfId="3" priority="4" operator="containsText" text="ERRORE">
      <formula>NOT(ISERROR(SEARCH("ERRORE",S91)))</formula>
    </cfRule>
  </conditionalFormatting>
  <conditionalFormatting sqref="V91:V93">
    <cfRule type="containsText" dxfId="2" priority="3" operator="containsText" text="ERRORE">
      <formula>NOT(ISERROR(SEARCH("ERRORE",V91)))</formula>
    </cfRule>
  </conditionalFormatting>
  <conditionalFormatting sqref="Y91:Y93">
    <cfRule type="containsText" dxfId="1" priority="2" operator="containsText" text="ERRORE">
      <formula>NOT(ISERROR(SEARCH("ERRORE",Y91)))</formula>
    </cfRule>
  </conditionalFormatting>
  <conditionalFormatting sqref="AB91:AB93">
    <cfRule type="containsText" dxfId="0" priority="1" operator="containsText" text="ERRORE">
      <formula>NOT(ISERROR(SEARCH("ERRORE",AB91)))</formula>
    </cfRule>
  </conditionalFormatting>
  <pageMargins left="0.23622047244094491" right="0.23622047244094491" top="0.74803149606299213" bottom="0.74803149606299213" header="0.31496062992125984" footer="0.31496062992125984"/>
  <pageSetup paperSize="8" scale="24" orientation="landscape" r:id="rId1"/>
  <headerFooter>
    <oddHeader>&amp;C&amp;36COMUNE DI CARBONIA
Schema di PEFA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68FE32334D81041893BFCC900D12A0F" ma:contentTypeVersion="9" ma:contentTypeDescription="Creare un nuovo documento." ma:contentTypeScope="" ma:versionID="37cd9a9867834ebf2f83e90edec78bfc">
  <xsd:schema xmlns:xsd="http://www.w3.org/2001/XMLSchema" xmlns:xs="http://www.w3.org/2001/XMLSchema" xmlns:p="http://schemas.microsoft.com/office/2006/metadata/properties" xmlns:ns2="04dd0e02-9361-49df-a9b5-a1fda6229e12" targetNamespace="http://schemas.microsoft.com/office/2006/metadata/properties" ma:root="true" ma:fieldsID="1290b34a498cdb6a98a099c60c289a99" ns2:_="">
    <xsd:import namespace="04dd0e02-9361-49df-a9b5-a1fda6229e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dd0e02-9361-49df-a9b5-a1fda6229e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9bec6df2-35c2-4810-aa41-63f106c3e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dd0e02-9361-49df-a9b5-a1fda6229e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8B4252-57A1-4A9A-8754-444C65E75855}"/>
</file>

<file path=customXml/itemProps2.xml><?xml version="1.0" encoding="utf-8"?>
<ds:datastoreItem xmlns:ds="http://schemas.openxmlformats.org/officeDocument/2006/customXml" ds:itemID="{6C2D05A3-1612-4A3A-95BB-F1B8BED087B4}"/>
</file>

<file path=customXml/itemProps3.xml><?xml version="1.0" encoding="utf-8"?>
<ds:datastoreItem xmlns:ds="http://schemas.openxmlformats.org/officeDocument/2006/customXml" ds:itemID="{B53CD642-317D-4B5E-A97E-43D0F4212D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GT. Tocco</dc:creator>
  <cp:lastModifiedBy>Michela Bottoli</cp:lastModifiedBy>
  <cp:lastPrinted>2025-05-27T13:57:02Z</cp:lastPrinted>
  <dcterms:created xsi:type="dcterms:W3CDTF">2025-03-04T16:10:10Z</dcterms:created>
  <dcterms:modified xsi:type="dcterms:W3CDTF">2025-05-27T13:58:38Z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0x010100D68FE32334D81041893BFCC900D12A0F</vt:lpwstr>
  </property>
</Properties>
</file>